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 r:id="rId5"/>
  </externalReferences>
  <definedNames>
    <definedName name="_xlnm.Print_Area" localSheetId="0">'Prognoza'!$A$1:$N$60</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<sst xmlns="http://schemas.openxmlformats.org/spreadsheetml/2006/main" count="166" uniqueCount="80">
  <si>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 xml:space="preserve">Załacznik Nr 1 do uchwały101/XVI/2011 Rady </t>
  </si>
  <si>
    <t>Wieloletnia Prognoza Finansowa  .............</t>
  </si>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</sst>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7">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0" fontId="26" fillId="24" borderId="12" xfId="0" applyFont="1" applyFill="1" applyBorder="1" applyAlignment="1" applyProtection="1">
      <alignment horizontal="center" vertical="center"/>
      <protection/>
    </xf>
    <xf numFmtId="0" fontId="26"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protection/>
    </xf>
    <xf numFmtId="4" fontId="26" fillId="20" borderId="14" xfId="0" applyNumberFormat="1" applyFont="1" applyFill="1" applyBorder="1" applyAlignment="1" applyProtection="1">
      <alignment horizontal="center" vertical="center"/>
      <protection/>
    </xf>
    <xf numFmtId="4" fontId="26" fillId="20" borderId="15"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protection/>
    </xf>
    <xf numFmtId="3" fontId="26" fillId="20" borderId="17" xfId="0" applyNumberFormat="1" applyFont="1" applyFill="1" applyBorder="1" applyAlignment="1" applyProtection="1">
      <alignment horizontal="right" vertical="center"/>
      <protection/>
    </xf>
    <xf numFmtId="4" fontId="23" fillId="20" borderId="18" xfId="0" applyNumberFormat="1" applyFont="1" applyFill="1" applyBorder="1" applyAlignment="1" applyProtection="1">
      <alignment horizontal="center" vertical="center"/>
      <protection/>
    </xf>
    <xf numFmtId="4" fontId="23" fillId="20" borderId="19" xfId="0" applyNumberFormat="1" applyFont="1" applyFill="1" applyBorder="1" applyAlignment="1" applyProtection="1">
      <alignment vertical="center"/>
      <protection/>
    </xf>
    <xf numFmtId="4" fontId="23" fillId="20" borderId="20" xfId="0" applyNumberFormat="1" applyFont="1" applyFill="1" applyBorder="1" applyAlignment="1" applyProtection="1">
      <alignment vertical="center" wrapText="1"/>
      <protection/>
    </xf>
    <xf numFmtId="3" fontId="23" fillId="0" borderId="20" xfId="0" applyNumberFormat="1" applyFont="1" applyFill="1" applyBorder="1" applyAlignment="1" applyProtection="1">
      <alignment vertical="center" wrapText="1"/>
      <protection/>
    </xf>
    <xf numFmtId="3" fontId="23" fillId="21" borderId="20" xfId="0" applyNumberFormat="1" applyFont="1" applyFill="1" applyBorder="1" applyAlignment="1" applyProtection="1">
      <alignment vertical="center" wrapText="1"/>
      <protection/>
    </xf>
    <xf numFmtId="4" fontId="0" fillId="20" borderId="18" xfId="0" applyNumberFormat="1" applyFill="1" applyBorder="1" applyAlignment="1" applyProtection="1">
      <alignment horizontal="center" vertical="center"/>
      <protection/>
    </xf>
    <xf numFmtId="4" fontId="0" fillId="20" borderId="19" xfId="0" applyNumberFormat="1" applyFill="1" applyBorder="1" applyAlignment="1" applyProtection="1">
      <alignment horizontal="center" vertical="center"/>
      <protection/>
    </xf>
    <xf numFmtId="4" fontId="0" fillId="20" borderId="21" xfId="0" applyNumberFormat="1" applyFill="1" applyBorder="1" applyAlignment="1" applyProtection="1">
      <alignment vertical="center" wrapText="1"/>
      <protection/>
    </xf>
    <xf numFmtId="3" fontId="0" fillId="0" borderId="21" xfId="0" applyNumberFormat="1" applyFont="1" applyFill="1" applyBorder="1" applyAlignment="1" applyProtection="1">
      <alignment vertical="center" wrapText="1"/>
      <protection/>
    </xf>
    <xf numFmtId="3" fontId="0" fillId="21" borderId="21" xfId="0" applyNumberFormat="1" applyFill="1" applyBorder="1" applyAlignment="1" applyProtection="1">
      <alignment vertical="center" wrapText="1"/>
      <protection/>
    </xf>
    <xf numFmtId="4" fontId="26" fillId="20" borderId="18" xfId="0" applyNumberFormat="1" applyFont="1" applyFill="1" applyBorder="1" applyAlignment="1" applyProtection="1">
      <alignment horizontal="center" vertical="center"/>
      <protection/>
    </xf>
    <xf numFmtId="4" fontId="26" fillId="20" borderId="19" xfId="0" applyNumberFormat="1" applyFont="1" applyFill="1" applyBorder="1" applyAlignment="1" applyProtection="1">
      <alignment horizontal="center" vertical="center" wrapText="1"/>
      <protection/>
    </xf>
    <xf numFmtId="4" fontId="26" fillId="20" borderId="20" xfId="0" applyNumberFormat="1" applyFont="1" applyFill="1" applyBorder="1" applyAlignment="1" applyProtection="1">
      <alignment horizontal="center" vertical="center" wrapText="1"/>
      <protection/>
    </xf>
    <xf numFmtId="3" fontId="26" fillId="20" borderId="21" xfId="0" applyNumberFormat="1" applyFont="1" applyFill="1" applyBorder="1" applyAlignment="1" applyProtection="1">
      <alignment horizontal="right" vertical="center"/>
      <protection/>
    </xf>
    <xf numFmtId="4" fontId="23" fillId="25" borderId="20" xfId="0" applyNumberFormat="1" applyFont="1" applyFill="1" applyBorder="1" applyAlignment="1" applyProtection="1">
      <alignment vertical="center" wrapText="1"/>
      <protection locked="0"/>
    </xf>
    <xf numFmtId="3" fontId="23" fillId="26" borderId="21" xfId="0" applyNumberFormat="1" applyFont="1" applyFill="1" applyBorder="1" applyAlignment="1" applyProtection="1">
      <alignment horizontal="right" vertical="center"/>
      <protection locked="0"/>
    </xf>
    <xf numFmtId="4" fontId="0" fillId="20" borderId="22" xfId="0" applyNumberFormat="1" applyFill="1" applyBorder="1" applyAlignment="1" applyProtection="1">
      <alignment horizontal="center" vertical="center" textRotation="90"/>
      <protection/>
    </xf>
    <xf numFmtId="3" fontId="0" fillId="0" borderId="21" xfId="0" applyNumberFormat="1" applyFill="1" applyBorder="1" applyAlignment="1" applyProtection="1">
      <alignment horizontal="center" vertical="center" wrapText="1"/>
      <protection/>
    </xf>
    <xf numFmtId="3" fontId="0" fillId="20" borderId="21" xfId="0" applyNumberFormat="1" applyFill="1" applyBorder="1" applyAlignment="1" applyProtection="1">
      <alignment vertical="center" wrapText="1"/>
      <protection/>
    </xf>
    <xf numFmtId="4" fontId="0" fillId="20" borderId="23" xfId="0" applyNumberFormat="1" applyFill="1" applyBorder="1" applyAlignment="1" applyProtection="1">
      <alignment horizontal="center" vertical="center" textRotation="90"/>
      <protection/>
    </xf>
    <xf numFmtId="4" fontId="0" fillId="25" borderId="21" xfId="0" applyNumberFormat="1" applyFill="1" applyBorder="1" applyAlignment="1" applyProtection="1">
      <alignment horizontal="center" vertical="center" wrapText="1"/>
      <protection locked="0"/>
    </xf>
    <xf numFmtId="3" fontId="0" fillId="26" borderId="21" xfId="0" applyNumberFormat="1" applyFill="1" applyBorder="1" applyAlignment="1" applyProtection="1">
      <alignment horizontal="right" vertical="center"/>
      <protection locked="0"/>
    </xf>
    <xf numFmtId="3" fontId="0" fillId="0" borderId="21"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7" xfId="0" applyNumberFormat="1" applyFill="1" applyBorder="1" applyAlignment="1" applyProtection="1">
      <alignment horizontal="center" vertical="center" textRotation="90"/>
      <protection/>
    </xf>
    <xf numFmtId="4" fontId="0" fillId="20" borderId="23" xfId="0" applyNumberFormat="1" applyFill="1" applyBorder="1" applyAlignment="1" applyProtection="1">
      <alignment horizontal="center" vertical="center" wrapText="1"/>
      <protection/>
    </xf>
    <xf numFmtId="4" fontId="0" fillId="0" borderId="23" xfId="0" applyNumberFormat="1" applyFill="1" applyBorder="1" applyAlignment="1" applyProtection="1">
      <alignment horizontal="center" vertical="center" wrapText="1"/>
      <protection/>
    </xf>
    <xf numFmtId="3" fontId="0" fillId="20" borderId="21" xfId="0" applyNumberFormat="1" applyFill="1" applyBorder="1" applyAlignment="1" applyProtection="1">
      <alignment horizontal="right" vertical="center"/>
      <protection/>
    </xf>
    <xf numFmtId="3" fontId="0" fillId="20" borderId="23" xfId="0" applyNumberFormat="1" applyFill="1" applyBorder="1" applyAlignment="1" applyProtection="1">
      <alignment horizontal="right" vertical="center"/>
      <protection/>
    </xf>
    <xf numFmtId="4" fontId="0" fillId="20" borderId="19" xfId="0" applyNumberFormat="1" applyFill="1" applyBorder="1" applyAlignment="1" applyProtection="1">
      <alignment horizontal="center" vertical="center" textRotation="90"/>
      <protection/>
    </xf>
    <xf numFmtId="4" fontId="0" fillId="20" borderId="21" xfId="0" applyNumberFormat="1" applyFill="1" applyBorder="1" applyAlignment="1" applyProtection="1">
      <alignment horizontal="center" vertical="center" wrapText="1"/>
      <protection/>
    </xf>
    <xf numFmtId="4" fontId="0" fillId="0" borderId="21" xfId="0" applyNumberFormat="1" applyFill="1" applyBorder="1" applyAlignment="1" applyProtection="1">
      <alignment horizontal="center" vertical="center" wrapText="1"/>
      <protection/>
    </xf>
    <xf numFmtId="3" fontId="0" fillId="20" borderId="21" xfId="0" applyNumberFormat="1" applyFill="1" applyBorder="1" applyAlignment="1" applyProtection="1">
      <alignment horizontal="right" vertical="center"/>
      <protection locked="0"/>
    </xf>
    <xf numFmtId="3" fontId="23" fillId="20" borderId="21" xfId="0" applyNumberFormat="1" applyFont="1" applyFill="1" applyBorder="1" applyAlignment="1" applyProtection="1">
      <alignment horizontal="right" vertical="center"/>
      <protection/>
    </xf>
    <xf numFmtId="3" fontId="0" fillId="0" borderId="21" xfId="0" applyNumberFormat="1" applyFill="1" applyBorder="1" applyAlignment="1" applyProtection="1">
      <alignment vertical="center" wrapText="1"/>
      <protection/>
    </xf>
    <xf numFmtId="4" fontId="27" fillId="20" borderId="18" xfId="0" applyNumberFormat="1" applyFont="1" applyFill="1" applyBorder="1" applyAlignment="1" applyProtection="1">
      <alignment horizontal="center" vertical="center"/>
      <protection/>
    </xf>
    <xf numFmtId="4" fontId="27" fillId="20" borderId="19" xfId="0" applyNumberFormat="1" applyFont="1" applyFill="1" applyBorder="1" applyAlignment="1" applyProtection="1">
      <alignment vertical="center"/>
      <protection/>
    </xf>
    <xf numFmtId="4" fontId="27" fillId="20" borderId="20" xfId="0" applyNumberFormat="1" applyFont="1" applyFill="1" applyBorder="1" applyAlignment="1" applyProtection="1">
      <alignment vertical="center" wrapText="1"/>
      <protection/>
    </xf>
    <xf numFmtId="3" fontId="27" fillId="20" borderId="21"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21" xfId="0" applyNumberFormat="1" applyFont="1" applyFill="1" applyBorder="1" applyAlignment="1" applyProtection="1">
      <alignment vertical="center" wrapText="1"/>
      <protection/>
    </xf>
    <xf numFmtId="3" fontId="26" fillId="20" borderId="21" xfId="0" applyNumberFormat="1" applyFont="1" applyFill="1" applyBorder="1" applyAlignment="1" applyProtection="1">
      <alignment horizontal="center" vertical="center"/>
      <protection/>
    </xf>
    <xf numFmtId="4" fontId="0" fillId="20" borderId="19" xfId="0" applyNumberFormat="1" applyFill="1" applyBorder="1" applyAlignment="1" applyProtection="1">
      <alignment vertical="center"/>
      <protection/>
    </xf>
    <xf numFmtId="4" fontId="23" fillId="20" borderId="20" xfId="0" applyNumberFormat="1" applyFont="1" applyFill="1" applyBorder="1" applyAlignment="1" applyProtection="1">
      <alignment vertical="center" wrapText="1"/>
      <protection/>
    </xf>
    <xf numFmtId="4" fontId="23" fillId="20" borderId="24" xfId="0" applyNumberFormat="1" applyFont="1" applyFill="1" applyBorder="1" applyAlignment="1" applyProtection="1">
      <alignment vertical="center" wrapText="1"/>
      <protection/>
    </xf>
    <xf numFmtId="4" fontId="23" fillId="20" borderId="25" xfId="0" applyNumberFormat="1" applyFont="1" applyFill="1" applyBorder="1" applyAlignment="1" applyProtection="1">
      <alignment horizontal="left" vertical="center"/>
      <protection/>
    </xf>
    <xf numFmtId="3" fontId="26" fillId="20" borderId="20" xfId="0" applyNumberFormat="1" applyFont="1" applyFill="1" applyBorder="1" applyAlignment="1" applyProtection="1">
      <alignment horizontal="center" vertical="center"/>
      <protection/>
    </xf>
    <xf numFmtId="4" fontId="23" fillId="20" borderId="26" xfId="0" applyNumberFormat="1" applyFont="1" applyFill="1" applyBorder="1" applyAlignment="1" applyProtection="1">
      <alignment vertical="center" wrapText="1"/>
      <protection/>
    </xf>
    <xf numFmtId="4" fontId="26" fillId="20" borderId="19" xfId="0" applyNumberFormat="1" applyFont="1" applyFill="1" applyBorder="1" applyAlignment="1" applyProtection="1">
      <alignment horizontal="center" vertical="center"/>
      <protection/>
    </xf>
    <xf numFmtId="4" fontId="26" fillId="20" borderId="20" xfId="0" applyNumberFormat="1" applyFont="1" applyFill="1" applyBorder="1" applyAlignment="1" applyProtection="1">
      <alignment horizontal="center" vertical="center"/>
      <protection/>
    </xf>
    <xf numFmtId="4" fontId="26" fillId="20" borderId="27" xfId="0" applyNumberFormat="1" applyFont="1" applyFill="1" applyBorder="1" applyAlignment="1" applyProtection="1">
      <alignment horizontal="center" vertical="center"/>
      <protection/>
    </xf>
    <xf numFmtId="4" fontId="26" fillId="20" borderId="19" xfId="0" applyNumberFormat="1" applyFont="1" applyFill="1" applyBorder="1" applyAlignment="1" applyProtection="1">
      <alignment horizontal="center" vertical="center" textRotation="90"/>
      <protection/>
    </xf>
    <xf numFmtId="4" fontId="26" fillId="20" borderId="28" xfId="0" applyNumberFormat="1" applyFont="1" applyFill="1" applyBorder="1" applyAlignment="1" applyProtection="1">
      <alignment horizontal="center" vertical="center"/>
      <protection/>
    </xf>
    <xf numFmtId="4" fontId="26" fillId="20" borderId="29" xfId="0" applyNumberFormat="1" applyFont="1" applyFill="1" applyBorder="1" applyAlignment="1" applyProtection="1">
      <alignment horizontal="center" vertical="center" textRotation="90"/>
      <protection/>
    </xf>
    <xf numFmtId="4" fontId="23" fillId="20" borderId="24" xfId="0" applyNumberFormat="1" applyFont="1" applyFill="1" applyBorder="1" applyAlignment="1" applyProtection="1">
      <alignment vertical="center" wrapText="1"/>
      <protection/>
    </xf>
    <xf numFmtId="4" fontId="26" fillId="20" borderId="27" xfId="0" applyNumberFormat="1" applyFont="1" applyFill="1" applyBorder="1" applyAlignment="1" applyProtection="1">
      <alignment horizontal="center" vertical="center"/>
      <protection/>
    </xf>
    <xf numFmtId="4" fontId="26" fillId="20" borderId="21" xfId="0" applyNumberFormat="1" applyFont="1" applyFill="1" applyBorder="1" applyAlignment="1" applyProtection="1">
      <alignment horizontal="center" vertical="center" wrapText="1"/>
      <protection/>
    </xf>
    <xf numFmtId="10" fontId="0" fillId="20" borderId="21" xfId="54" applyNumberFormat="1" applyFont="1" applyFill="1" applyBorder="1" applyAlignment="1" applyProtection="1">
      <alignment horizontal="center" vertical="center"/>
      <protection/>
    </xf>
    <xf numFmtId="10" fontId="0" fillId="20" borderId="21" xfId="0" applyNumberFormat="1" applyFont="1" applyFill="1" applyBorder="1" applyAlignment="1" applyProtection="1">
      <alignment horizontal="center" vertical="center"/>
      <protection/>
    </xf>
    <xf numFmtId="4" fontId="26" fillId="20" borderId="30" xfId="0" applyNumberFormat="1" applyFont="1" applyFill="1" applyBorder="1" applyAlignment="1" applyProtection="1">
      <alignment horizontal="center" vertical="center"/>
      <protection/>
    </xf>
    <xf numFmtId="4" fontId="26" fillId="20" borderId="19" xfId="0" applyNumberFormat="1" applyFont="1" applyFill="1" applyBorder="1" applyAlignment="1" applyProtection="1">
      <alignment horizontal="left" vertical="center" wrapText="1"/>
      <protection/>
    </xf>
    <xf numFmtId="4" fontId="26" fillId="20" borderId="20" xfId="0" applyNumberFormat="1" applyFont="1" applyFill="1" applyBorder="1" applyAlignment="1" applyProtection="1">
      <alignment horizontal="left" vertical="center" wrapText="1"/>
      <protection/>
    </xf>
    <xf numFmtId="167" fontId="26" fillId="20" borderId="22" xfId="0" applyNumberFormat="1" applyFont="1" applyFill="1" applyBorder="1" applyAlignment="1" applyProtection="1">
      <alignment horizontal="center" vertical="center"/>
      <protection/>
    </xf>
    <xf numFmtId="167" fontId="0" fillId="20" borderId="22" xfId="0" applyNumberFormat="1" applyFont="1" applyFill="1" applyBorder="1" applyAlignment="1" applyProtection="1">
      <alignment horizontal="center" vertical="center"/>
      <protection/>
    </xf>
    <xf numFmtId="167" fontId="26" fillId="20" borderId="21" xfId="0" applyNumberFormat="1" applyFont="1" applyFill="1" applyBorder="1" applyAlignment="1" applyProtection="1">
      <alignment horizontal="center" vertical="center"/>
      <protection/>
    </xf>
    <xf numFmtId="167" fontId="0" fillId="20" borderId="21" xfId="0" applyNumberFormat="1" applyFont="1" applyFill="1" applyBorder="1" applyAlignment="1" applyProtection="1">
      <alignment horizontal="center" vertical="center"/>
      <protection/>
    </xf>
    <xf numFmtId="4" fontId="26" fillId="20" borderId="22" xfId="0" applyNumberFormat="1" applyFont="1" applyFill="1" applyBorder="1" applyAlignment="1" applyProtection="1">
      <alignment horizontal="center" vertical="center" wrapText="1"/>
      <protection/>
    </xf>
    <xf numFmtId="167" fontId="0" fillId="20" borderId="22" xfId="0" applyNumberFormat="1" applyFont="1" applyFill="1" applyBorder="1" applyAlignment="1" applyProtection="1">
      <alignment horizontal="center" vertical="center"/>
      <protection/>
    </xf>
    <xf numFmtId="167" fontId="0" fillId="20" borderId="21" xfId="0" applyNumberFormat="1" applyFill="1" applyBorder="1" applyAlignment="1" applyProtection="1">
      <alignment horizontal="center" vertical="center"/>
      <protection/>
    </xf>
    <xf numFmtId="4" fontId="26" fillId="20" borderId="21" xfId="0" applyNumberFormat="1" applyFont="1" applyFill="1" applyBorder="1" applyAlignment="1" applyProtection="1">
      <alignment horizontal="left" vertical="center" wrapText="1"/>
      <protection/>
    </xf>
    <xf numFmtId="3" fontId="0" fillId="20" borderId="21" xfId="0" applyNumberFormat="1" applyFill="1" applyBorder="1" applyAlignment="1" applyProtection="1">
      <alignment horizontal="center" vertical="center"/>
      <protection/>
    </xf>
    <xf numFmtId="4" fontId="26" fillId="20" borderId="22" xfId="0" applyNumberFormat="1" applyFont="1" applyFill="1" applyBorder="1" applyAlignment="1" applyProtection="1">
      <alignment horizontal="left" vertical="center" wrapText="1"/>
      <protection/>
    </xf>
    <xf numFmtId="3" fontId="0" fillId="20" borderId="22" xfId="0" applyNumberFormat="1" applyFont="1" applyFill="1" applyBorder="1" applyAlignment="1" applyProtection="1">
      <alignment horizontal="center" vertical="center"/>
      <protection/>
    </xf>
    <xf numFmtId="3" fontId="0" fillId="0" borderId="21" xfId="0" applyNumberFormat="1" applyFont="1" applyFill="1" applyBorder="1" applyAlignment="1" applyProtection="1">
      <alignment horizontal="center" vertical="center" wrapText="1"/>
      <protection/>
    </xf>
    <xf numFmtId="3" fontId="0" fillId="20" borderId="21" xfId="0" applyNumberFormat="1" applyFont="1" applyFill="1" applyBorder="1" applyAlignment="1" applyProtection="1">
      <alignment horizontal="center" vertical="center" wrapText="1"/>
      <protection/>
    </xf>
    <xf numFmtId="3" fontId="0" fillId="20" borderId="20"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locked="0"/>
    </xf>
    <xf numFmtId="0" fontId="26" fillId="20" borderId="31" xfId="0" applyFont="1" applyFill="1" applyBorder="1" applyAlignment="1" applyProtection="1">
      <alignment horizontal="left" vertical="center" wrapText="1"/>
      <protection/>
    </xf>
    <xf numFmtId="0" fontId="26" fillId="20" borderId="32" xfId="0" applyFont="1" applyFill="1" applyBorder="1" applyAlignment="1" applyProtection="1">
      <alignment horizontal="left" vertical="center" wrapText="1"/>
      <protection/>
    </xf>
    <xf numFmtId="0" fontId="0" fillId="25" borderId="32" xfId="0" applyFill="1" applyBorder="1" applyAlignment="1" applyProtection="1">
      <alignment horizontal="center" vertical="center" wrapText="1"/>
      <protection/>
    </xf>
    <xf numFmtId="0" fontId="0" fillId="0" borderId="33" xfId="0" applyBorder="1" applyAlignment="1" applyProtection="1">
      <alignment horizontal="center" vertical="center"/>
      <protection locked="0"/>
    </xf>
    <xf numFmtId="0" fontId="0" fillId="0" borderId="33" xfId="0" applyBorder="1" applyAlignment="1" applyProtection="1">
      <alignment vertical="center"/>
      <protection locked="0"/>
    </xf>
    <xf numFmtId="3" fontId="0" fillId="0" borderId="0" xfId="0" applyNumberForma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annak\Pulpit\marzena\Sesja\Uchwa&#322;y%20Rady%20Gminy\Uchwa&#322;y%20Rady%20VI%20kadencji%202010-2014\uchwa&#322;y%202011r\XVI%20sesja%20Rady%20Gminy%2028%20grudnia%202011r\wieloletnia%20prognoza%20finansowa\za&#322;.1%20i%202%20do%20uchw.%20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ela%20startowa%20do%20uchw_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hody"/>
      <sheetName val="Pożyczki"/>
      <sheetName val="Kredyty"/>
      <sheetName val="Obligacje"/>
      <sheetName val="Umowy"/>
      <sheetName val="Przedsięwzięcia"/>
      <sheetName val="Sprawdzenie"/>
      <sheetName val="Arkusz1"/>
    </sheetNames>
    <sheetDataSet>
      <sheetData sheetId="1">
        <row r="87">
          <cell r="E87">
            <v>0</v>
          </cell>
          <cell r="F87">
            <v>0</v>
          </cell>
          <cell r="G87">
            <v>0</v>
          </cell>
          <cell r="H87">
            <v>0</v>
          </cell>
          <cell r="I87">
            <v>0</v>
          </cell>
          <cell r="J87">
            <v>0</v>
          </cell>
          <cell r="K87">
            <v>0</v>
          </cell>
          <cell r="L87">
            <v>0</v>
          </cell>
          <cell r="M87">
            <v>0</v>
          </cell>
          <cell r="N87">
            <v>0</v>
          </cell>
        </row>
        <row r="90">
          <cell r="E90">
            <v>0</v>
          </cell>
          <cell r="F90">
            <v>0</v>
          </cell>
          <cell r="G90">
            <v>0</v>
          </cell>
          <cell r="H90">
            <v>0</v>
          </cell>
          <cell r="I90">
            <v>0</v>
          </cell>
          <cell r="J90">
            <v>0</v>
          </cell>
          <cell r="K90">
            <v>0</v>
          </cell>
          <cell r="L90">
            <v>0</v>
          </cell>
          <cell r="M90">
            <v>0</v>
          </cell>
          <cell r="N90">
            <v>0</v>
          </cell>
        </row>
        <row r="92">
          <cell r="E92">
            <v>0</v>
          </cell>
          <cell r="F92">
            <v>0</v>
          </cell>
          <cell r="G92">
            <v>0</v>
          </cell>
        </row>
        <row r="94">
          <cell r="D94">
            <v>0</v>
          </cell>
          <cell r="E94">
            <v>0</v>
          </cell>
          <cell r="F94">
            <v>0</v>
          </cell>
          <cell r="G94">
            <v>0</v>
          </cell>
          <cell r="H94">
            <v>0</v>
          </cell>
          <cell r="I94">
            <v>0</v>
          </cell>
          <cell r="J94">
            <v>0</v>
          </cell>
          <cell r="K94">
            <v>0</v>
          </cell>
          <cell r="L94">
            <v>0</v>
          </cell>
          <cell r="M94">
            <v>0</v>
          </cell>
          <cell r="N94">
            <v>0</v>
          </cell>
        </row>
      </sheetData>
      <sheetData sheetId="2">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E90">
            <v>0</v>
          </cell>
          <cell r="F90">
            <v>0</v>
          </cell>
          <cell r="G90">
            <v>0</v>
          </cell>
          <cell r="H90">
            <v>0</v>
          </cell>
          <cell r="I90">
            <v>0</v>
          </cell>
          <cell r="J90">
            <v>0</v>
          </cell>
          <cell r="K90">
            <v>0</v>
          </cell>
          <cell r="L90">
            <v>0</v>
          </cell>
          <cell r="M90">
            <v>0</v>
          </cell>
          <cell r="N90">
            <v>0</v>
          </cell>
        </row>
        <row r="92">
          <cell r="E92">
            <v>0</v>
          </cell>
          <cell r="F92">
            <v>0</v>
          </cell>
          <cell r="G92">
            <v>0</v>
          </cell>
        </row>
        <row r="94">
          <cell r="D94">
            <v>0</v>
          </cell>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E90">
            <v>0</v>
          </cell>
          <cell r="F90">
            <v>0</v>
          </cell>
          <cell r="G90">
            <v>0</v>
          </cell>
          <cell r="H90">
            <v>0</v>
          </cell>
          <cell r="I90">
            <v>0</v>
          </cell>
          <cell r="J90">
            <v>0</v>
          </cell>
          <cell r="K90">
            <v>0</v>
          </cell>
          <cell r="L90">
            <v>0</v>
          </cell>
          <cell r="M90">
            <v>0</v>
          </cell>
          <cell r="N90">
            <v>0</v>
          </cell>
        </row>
        <row r="92">
          <cell r="E92">
            <v>0</v>
          </cell>
          <cell r="F92">
            <v>0</v>
          </cell>
          <cell r="G92">
            <v>0</v>
          </cell>
        </row>
        <row r="94">
          <cell r="D94">
            <v>0</v>
          </cell>
          <cell r="E94">
            <v>0</v>
          </cell>
          <cell r="F94">
            <v>0</v>
          </cell>
          <cell r="G94">
            <v>0</v>
          </cell>
          <cell r="H94">
            <v>0</v>
          </cell>
          <cell r="I94">
            <v>0</v>
          </cell>
          <cell r="J94">
            <v>0</v>
          </cell>
          <cell r="K94">
            <v>0</v>
          </cell>
          <cell r="L94">
            <v>0</v>
          </cell>
          <cell r="M94">
            <v>0</v>
          </cell>
          <cell r="N94">
            <v>0</v>
          </cell>
        </row>
      </sheetData>
      <sheetData sheetId="4">
        <row r="33">
          <cell r="D33">
            <v>0</v>
          </cell>
          <cell r="E33">
            <v>0</v>
          </cell>
          <cell r="F33">
            <v>0</v>
          </cell>
        </row>
      </sheetData>
      <sheetData sheetId="5">
        <row r="9">
          <cell r="H9">
            <v>155000</v>
          </cell>
        </row>
        <row r="14">
          <cell r="H14">
            <v>30720</v>
          </cell>
          <cell r="I14">
            <v>9240</v>
          </cell>
          <cell r="J14">
            <v>0</v>
          </cell>
          <cell r="K14">
            <v>0</v>
          </cell>
          <cell r="L14">
            <v>0</v>
          </cell>
          <cell r="M14">
            <v>0</v>
          </cell>
          <cell r="N14">
            <v>0</v>
          </cell>
          <cell r="O14">
            <v>0</v>
          </cell>
          <cell r="P14">
            <v>0</v>
          </cell>
          <cell r="Q14">
            <v>0</v>
          </cell>
        </row>
        <row r="19">
          <cell r="H19">
            <v>750000</v>
          </cell>
          <cell r="I19">
            <v>73000</v>
          </cell>
          <cell r="J19">
            <v>10000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owa"/>
    </sheetNames>
    <sheetDataSet>
      <sheetData sheetId="0">
        <row r="12">
          <cell r="D12">
            <v>0.22743277798118552</v>
          </cell>
          <cell r="E12">
            <v>0.2434946842526836</v>
          </cell>
          <cell r="F12">
            <v>0.15920142266277743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zoomScalePageLayoutView="50" workbookViewId="0" topLeftCell="A58">
      <selection activeCell="F2" sqref="F2"/>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0</v>
      </c>
      <c r="K1" s="2"/>
      <c r="L1" s="2"/>
      <c r="M1" s="4"/>
      <c r="N1" s="4"/>
      <c r="O1" s="5"/>
      <c r="P1" s="5"/>
      <c r="Q1" s="5"/>
      <c r="R1" s="5"/>
      <c r="S1" s="5"/>
      <c r="T1" s="5"/>
      <c r="U1" s="5"/>
      <c r="V1" s="5"/>
    </row>
    <row r="2" spans="1:22" ht="15.75">
      <c r="A2" s="1"/>
      <c r="B2" s="2"/>
      <c r="C2" s="3"/>
      <c r="D2" s="3"/>
      <c r="E2" s="6" t="s">
        <v>1</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2</v>
      </c>
      <c r="B6" s="15" t="s">
        <v>3</v>
      </c>
      <c r="C6" s="16"/>
      <c r="D6" s="17" t="s">
        <v>4</v>
      </c>
      <c r="E6" s="18">
        <v>2012</v>
      </c>
      <c r="F6" s="18">
        <v>2013</v>
      </c>
      <c r="G6" s="18">
        <v>2014</v>
      </c>
      <c r="H6" s="18">
        <v>2015</v>
      </c>
      <c r="I6" s="18">
        <v>2016</v>
      </c>
      <c r="J6" s="18">
        <v>2017</v>
      </c>
      <c r="K6" s="18">
        <v>2018</v>
      </c>
      <c r="L6" s="18">
        <v>2019</v>
      </c>
      <c r="M6" s="18">
        <v>2020</v>
      </c>
      <c r="N6" s="18">
        <v>2021</v>
      </c>
      <c r="O6" s="5"/>
      <c r="P6" s="5"/>
      <c r="Q6" s="5"/>
      <c r="R6" s="5"/>
      <c r="S6" s="5"/>
      <c r="T6" s="5"/>
      <c r="U6" s="5"/>
      <c r="V6" s="5"/>
    </row>
    <row r="7" spans="1:22" ht="12.75">
      <c r="A7" s="19" t="s">
        <v>5</v>
      </c>
      <c r="B7" s="20" t="s">
        <v>6</v>
      </c>
      <c r="C7" s="21"/>
      <c r="D7" s="22">
        <v>13349371.33</v>
      </c>
      <c r="E7" s="22">
        <f aca="true" t="shared" si="0" ref="E7:L7">E8+E9</f>
        <v>10080387</v>
      </c>
      <c r="F7" s="22">
        <f t="shared" si="0"/>
        <v>9898000</v>
      </c>
      <c r="G7" s="22">
        <f t="shared" si="0"/>
        <v>9996000</v>
      </c>
      <c r="H7" s="22">
        <f t="shared" si="0"/>
        <v>10095000</v>
      </c>
      <c r="I7" s="22">
        <f t="shared" si="0"/>
        <v>10165000</v>
      </c>
      <c r="J7" s="22">
        <f t="shared" si="0"/>
        <v>10306000</v>
      </c>
      <c r="K7" s="22">
        <f t="shared" si="0"/>
        <v>10398000</v>
      </c>
      <c r="L7" s="22">
        <f t="shared" si="0"/>
        <v>10440000</v>
      </c>
      <c r="M7" s="22">
        <f>M8+M9</f>
        <v>10533000</v>
      </c>
      <c r="N7" s="22">
        <f>N8+N9</f>
        <v>10627000</v>
      </c>
      <c r="O7" s="5"/>
      <c r="P7" s="5"/>
      <c r="Q7" s="5"/>
      <c r="R7" s="5"/>
      <c r="S7" s="5"/>
      <c r="T7" s="5"/>
      <c r="U7" s="5"/>
      <c r="V7" s="5"/>
    </row>
    <row r="8" spans="1:22" ht="12.75" customHeight="1">
      <c r="A8" s="23" t="s">
        <v>7</v>
      </c>
      <c r="B8" s="24"/>
      <c r="C8" s="25" t="s">
        <v>8</v>
      </c>
      <c r="D8" s="26">
        <v>9122887</v>
      </c>
      <c r="E8" s="27">
        <v>9355387</v>
      </c>
      <c r="F8" s="27">
        <v>9848000</v>
      </c>
      <c r="G8" s="27">
        <v>9946000</v>
      </c>
      <c r="H8" s="27">
        <v>10045000</v>
      </c>
      <c r="I8" s="27">
        <v>10115000</v>
      </c>
      <c r="J8" s="27">
        <v>10206000</v>
      </c>
      <c r="K8" s="27">
        <v>10298000</v>
      </c>
      <c r="L8" s="27">
        <v>10390000</v>
      </c>
      <c r="M8" s="27">
        <v>10483000</v>
      </c>
      <c r="N8" s="27">
        <v>10577000</v>
      </c>
      <c r="O8" s="5"/>
      <c r="P8" s="5"/>
      <c r="Q8" s="5"/>
      <c r="R8" s="5"/>
      <c r="S8" s="5"/>
      <c r="T8" s="5"/>
      <c r="U8" s="5"/>
      <c r="V8" s="5"/>
    </row>
    <row r="9" spans="1:22" ht="12.75">
      <c r="A9" s="23" t="s">
        <v>9</v>
      </c>
      <c r="B9" s="24"/>
      <c r="C9" s="25" t="s">
        <v>10</v>
      </c>
      <c r="D9" s="26">
        <v>4226484</v>
      </c>
      <c r="E9" s="27">
        <v>725000</v>
      </c>
      <c r="F9" s="27">
        <v>50000</v>
      </c>
      <c r="G9" s="27">
        <v>50000</v>
      </c>
      <c r="H9" s="27">
        <v>50000</v>
      </c>
      <c r="I9" s="27">
        <v>50000</v>
      </c>
      <c r="J9" s="27">
        <v>100000</v>
      </c>
      <c r="K9" s="27">
        <v>100000</v>
      </c>
      <c r="L9" s="27">
        <v>50000</v>
      </c>
      <c r="M9" s="27">
        <v>50000</v>
      </c>
      <c r="N9" s="27">
        <v>50000</v>
      </c>
      <c r="O9" s="5"/>
      <c r="P9" s="5"/>
      <c r="Q9" s="5"/>
      <c r="R9" s="5"/>
      <c r="S9" s="5"/>
      <c r="T9" s="5"/>
      <c r="U9" s="5"/>
      <c r="V9" s="5"/>
    </row>
    <row r="10" spans="1:22" ht="12.75">
      <c r="A10" s="28"/>
      <c r="B10" s="29" t="s">
        <v>11</v>
      </c>
      <c r="C10" s="30" t="s">
        <v>12</v>
      </c>
      <c r="D10" s="31">
        <v>440560</v>
      </c>
      <c r="E10" s="32">
        <v>100000</v>
      </c>
      <c r="F10" s="32">
        <v>50000</v>
      </c>
      <c r="G10" s="32">
        <v>50000</v>
      </c>
      <c r="H10" s="32">
        <v>50000</v>
      </c>
      <c r="I10" s="32">
        <v>50000</v>
      </c>
      <c r="J10" s="32">
        <v>100000</v>
      </c>
      <c r="K10" s="32">
        <v>100000</v>
      </c>
      <c r="L10" s="32">
        <v>50000</v>
      </c>
      <c r="M10" s="32">
        <v>50000</v>
      </c>
      <c r="N10" s="32">
        <v>50000</v>
      </c>
      <c r="O10" s="5"/>
      <c r="P10" s="5"/>
      <c r="Q10" s="5"/>
      <c r="R10" s="5"/>
      <c r="S10" s="5"/>
      <c r="T10" s="5"/>
      <c r="U10" s="5"/>
      <c r="V10" s="5"/>
    </row>
    <row r="11" spans="1:22" ht="12.75" customHeight="1">
      <c r="A11" s="33" t="s">
        <v>13</v>
      </c>
      <c r="B11" s="34" t="s">
        <v>14</v>
      </c>
      <c r="C11" s="35"/>
      <c r="D11" s="36">
        <f aca="true" t="shared" si="1" ref="D11:L11">D12+D18</f>
        <v>14635336</v>
      </c>
      <c r="E11" s="36">
        <f t="shared" si="1"/>
        <v>10552501</v>
      </c>
      <c r="F11" s="36">
        <f t="shared" si="1"/>
        <v>9621124</v>
      </c>
      <c r="G11" s="36">
        <f t="shared" si="1"/>
        <v>9698124</v>
      </c>
      <c r="H11" s="36">
        <f t="shared" si="1"/>
        <v>9797124</v>
      </c>
      <c r="I11" s="36">
        <f t="shared" si="1"/>
        <v>9896584</v>
      </c>
      <c r="J11" s="36">
        <f t="shared" si="1"/>
        <v>10037584</v>
      </c>
      <c r="K11" s="36">
        <v>10166584</v>
      </c>
      <c r="L11" s="36">
        <f t="shared" si="1"/>
        <v>10320784</v>
      </c>
      <c r="M11" s="36">
        <f>M12+M18</f>
        <v>10413784</v>
      </c>
      <c r="N11" s="36">
        <f>N12+N18</f>
        <v>10507800</v>
      </c>
      <c r="O11" s="5"/>
      <c r="P11" s="5"/>
      <c r="Q11" s="5"/>
      <c r="R11" s="5"/>
      <c r="S11" s="5"/>
      <c r="T11" s="5"/>
      <c r="U11" s="5"/>
      <c r="V11" s="5"/>
    </row>
    <row r="12" spans="1:22" ht="12.75">
      <c r="A12" s="23" t="s">
        <v>7</v>
      </c>
      <c r="B12" s="24"/>
      <c r="C12" s="25" t="s">
        <v>8</v>
      </c>
      <c r="D12" s="37">
        <v>8040932</v>
      </c>
      <c r="E12" s="38">
        <v>8267859.07</v>
      </c>
      <c r="F12" s="38">
        <v>8275124</v>
      </c>
      <c r="G12" s="38">
        <v>8313124</v>
      </c>
      <c r="H12" s="38">
        <v>8362124</v>
      </c>
      <c r="I12" s="38">
        <v>8461584</v>
      </c>
      <c r="J12" s="38">
        <v>8602584</v>
      </c>
      <c r="K12" s="38">
        <v>8731584</v>
      </c>
      <c r="L12" s="38">
        <v>8885784</v>
      </c>
      <c r="M12" s="38">
        <v>8978784</v>
      </c>
      <c r="N12" s="38">
        <v>9072800</v>
      </c>
      <c r="O12" s="5"/>
      <c r="P12" s="5"/>
      <c r="Q12" s="5"/>
      <c r="R12" s="5"/>
      <c r="S12" s="5"/>
      <c r="T12" s="5"/>
      <c r="U12" s="5"/>
      <c r="V12" s="5"/>
    </row>
    <row r="13" spans="1:22" ht="12.75" customHeight="1">
      <c r="A13" s="28"/>
      <c r="B13" s="39" t="s">
        <v>11</v>
      </c>
      <c r="C13" s="30" t="s">
        <v>15</v>
      </c>
      <c r="D13" s="40">
        <v>43000</v>
      </c>
      <c r="E13" s="41">
        <v>60220</v>
      </c>
      <c r="F13" s="41">
        <v>55900</v>
      </c>
      <c r="G13" s="41">
        <v>51664</v>
      </c>
      <c r="H13" s="41">
        <v>47700</v>
      </c>
      <c r="I13" s="41">
        <v>43744</v>
      </c>
      <c r="J13" s="41">
        <v>37800</v>
      </c>
      <c r="K13" s="41">
        <v>30844</v>
      </c>
      <c r="L13" s="41">
        <v>23900</v>
      </c>
      <c r="M13" s="41">
        <v>16944</v>
      </c>
      <c r="N13" s="41">
        <v>9000</v>
      </c>
      <c r="O13" s="5"/>
      <c r="P13" s="5"/>
      <c r="Q13" s="5"/>
      <c r="R13" s="5"/>
      <c r="S13" s="5"/>
      <c r="T13" s="5"/>
      <c r="U13" s="5"/>
      <c r="V13" s="5"/>
    </row>
    <row r="14" spans="1:22" ht="12.75">
      <c r="A14" s="28"/>
      <c r="B14" s="42"/>
      <c r="C14" s="30" t="s">
        <v>16</v>
      </c>
      <c r="D14" s="43"/>
      <c r="E14" s="38"/>
      <c r="F14" s="44"/>
      <c r="G14" s="44"/>
      <c r="H14" s="44"/>
      <c r="I14" s="44"/>
      <c r="J14" s="44"/>
      <c r="K14" s="44"/>
      <c r="L14" s="44"/>
      <c r="M14" s="44"/>
      <c r="N14" s="44"/>
      <c r="O14" s="5"/>
      <c r="P14" s="5"/>
      <c r="Q14" s="5"/>
      <c r="R14" s="5"/>
      <c r="S14" s="5"/>
      <c r="T14" s="5"/>
      <c r="U14" s="5"/>
      <c r="V14" s="5"/>
    </row>
    <row r="15" spans="1:22" ht="12.75">
      <c r="A15" s="28"/>
      <c r="B15" s="42"/>
      <c r="C15" s="30" t="s">
        <v>17</v>
      </c>
      <c r="D15" s="43">
        <v>3657395</v>
      </c>
      <c r="E15" s="44">
        <v>3861598.8</v>
      </c>
      <c r="F15" s="44">
        <v>3960000</v>
      </c>
      <c r="G15" s="45">
        <v>4050000</v>
      </c>
      <c r="H15" s="45">
        <v>4150000</v>
      </c>
      <c r="I15" s="45">
        <v>4250000</v>
      </c>
      <c r="J15" s="45">
        <v>4350000</v>
      </c>
      <c r="K15" s="45">
        <v>4450000</v>
      </c>
      <c r="L15" s="45">
        <v>4550000</v>
      </c>
      <c r="M15" s="45">
        <v>4700000</v>
      </c>
      <c r="N15" s="45">
        <v>4850000</v>
      </c>
      <c r="O15" s="5"/>
      <c r="P15" s="5"/>
      <c r="Q15" s="5"/>
      <c r="R15" s="5"/>
      <c r="S15" s="5"/>
      <c r="T15" s="5"/>
      <c r="U15" s="5"/>
      <c r="V15" s="5"/>
    </row>
    <row r="16" spans="1:22" ht="25.5">
      <c r="A16" s="28"/>
      <c r="B16" s="42"/>
      <c r="C16" s="30" t="s">
        <v>18</v>
      </c>
      <c r="D16" s="43">
        <v>1357165</v>
      </c>
      <c r="E16">
        <v>1458153</v>
      </c>
      <c r="F16" s="45">
        <v>1472000</v>
      </c>
      <c r="G16" s="45">
        <v>1486000</v>
      </c>
      <c r="H16" s="45">
        <v>1490000</v>
      </c>
      <c r="I16" s="45">
        <v>1500000</v>
      </c>
      <c r="J16" s="45">
        <v>1515000</v>
      </c>
      <c r="K16" s="45">
        <v>1530000</v>
      </c>
      <c r="L16" s="45">
        <v>1550000</v>
      </c>
      <c r="M16" s="45">
        <v>1570000</v>
      </c>
      <c r="N16" s="45">
        <v>1580000</v>
      </c>
      <c r="O16" s="46"/>
      <c r="P16" s="46"/>
      <c r="Q16" s="46"/>
      <c r="R16" s="46"/>
      <c r="S16" s="46"/>
      <c r="T16" s="5"/>
      <c r="U16" s="5"/>
      <c r="V16" s="5"/>
    </row>
    <row r="17" spans="1:22" ht="25.5" customHeight="1">
      <c r="A17" s="28"/>
      <c r="B17" s="47"/>
      <c r="C17" s="48" t="s">
        <v>19</v>
      </c>
      <c r="D17" s="49" t="s">
        <v>20</v>
      </c>
      <c r="E17" s="50">
        <f>'[1]Przedsięwzięcia'!H9+'[1]Przedsięwzięcia'!H14+'[1]Przedsięwzięcia'!H22</f>
        <v>185720</v>
      </c>
      <c r="F17" s="51">
        <f>'[1]Przedsięwzięcia'!I9+'[1]Przedsięwzięcia'!I14+'[1]Przedsięwzięcia'!I22</f>
        <v>9240</v>
      </c>
      <c r="G17" s="51">
        <f>'[1]Przedsięwzięcia'!J9+'[1]Przedsięwzięcia'!J14+'[1]Przedsięwzięcia'!J22</f>
        <v>0</v>
      </c>
      <c r="H17" s="51">
        <f>'[1]Przedsięwzięcia'!K9+'[1]Przedsięwzięcia'!K14+'[1]Przedsięwzięcia'!K22</f>
        <v>0</v>
      </c>
      <c r="I17" s="51">
        <f>'[1]Przedsięwzięcia'!L9+'[1]Przedsięwzięcia'!L14+'[1]Przedsięwzięcia'!L22</f>
        <v>0</v>
      </c>
      <c r="J17" s="51">
        <f>'[1]Przedsięwzięcia'!M9+'[1]Przedsięwzięcia'!M14+'[1]Przedsięwzięcia'!M22</f>
        <v>0</v>
      </c>
      <c r="K17" s="51">
        <f>'[1]Przedsięwzięcia'!N9+'[1]Przedsięwzięcia'!N14+'[1]Przedsięwzięcia'!N22</f>
        <v>0</v>
      </c>
      <c r="L17" s="51">
        <f>'[1]Przedsięwzięcia'!O9+'[1]Przedsięwzięcia'!O14+'[1]Przedsięwzięcia'!O22</f>
        <v>0</v>
      </c>
      <c r="M17" s="51">
        <f>'[1]Przedsięwzięcia'!P9+'[1]Przedsięwzięcia'!P14+'[1]Przedsięwzięcia'!P22</f>
        <v>0</v>
      </c>
      <c r="N17" s="51">
        <f>'[1]Przedsięwzięcia'!Q9+'[1]Przedsięwzięcia'!Q14+'[1]Przedsięwzięcia'!Q22</f>
        <v>0</v>
      </c>
      <c r="O17" s="5"/>
      <c r="P17" s="5"/>
      <c r="Q17" s="5"/>
      <c r="R17" s="5"/>
      <c r="S17" s="5"/>
      <c r="T17" s="5"/>
      <c r="U17" s="5"/>
      <c r="V17" s="5"/>
    </row>
    <row r="18" spans="1:22" ht="12.75">
      <c r="A18" s="23" t="s">
        <v>9</v>
      </c>
      <c r="B18" s="24"/>
      <c r="C18" s="25" t="s">
        <v>10</v>
      </c>
      <c r="D18" s="37">
        <v>6594404</v>
      </c>
      <c r="E18" s="38">
        <v>2284641.93</v>
      </c>
      <c r="F18" s="38">
        <v>1346000</v>
      </c>
      <c r="G18" s="38">
        <v>1385000</v>
      </c>
      <c r="H18" s="38">
        <v>1435000</v>
      </c>
      <c r="I18" s="38">
        <v>1435000</v>
      </c>
      <c r="J18" s="38">
        <v>1435000</v>
      </c>
      <c r="K18" s="38">
        <v>1435000</v>
      </c>
      <c r="L18" s="38">
        <v>1435000</v>
      </c>
      <c r="M18" s="38">
        <v>1435000</v>
      </c>
      <c r="N18" s="38">
        <v>1435000</v>
      </c>
      <c r="O18" s="5"/>
      <c r="P18" s="5"/>
      <c r="Q18" s="5"/>
      <c r="R18" s="5"/>
      <c r="S18" s="5"/>
      <c r="T18" s="5"/>
      <c r="U18" s="5"/>
      <c r="V18" s="5"/>
    </row>
    <row r="19" spans="1:22" ht="42">
      <c r="A19" s="28"/>
      <c r="B19" s="52" t="s">
        <v>11</v>
      </c>
      <c r="C19" s="53" t="s">
        <v>19</v>
      </c>
      <c r="D19" s="54" t="s">
        <v>20</v>
      </c>
      <c r="E19" s="50">
        <f>'[1]Przedsięwzięcia'!H19</f>
        <v>750000</v>
      </c>
      <c r="F19" s="50">
        <f>'[1]Przedsięwzięcia'!I19</f>
        <v>73000</v>
      </c>
      <c r="G19" s="50">
        <f>'[1]Przedsięwzięcia'!J19</f>
        <v>10000</v>
      </c>
      <c r="H19" s="50">
        <f>'[1]Przedsięwzięcia'!K19</f>
        <v>0</v>
      </c>
      <c r="I19" s="50">
        <f>'[1]Przedsięwzięcia'!L19</f>
        <v>0</v>
      </c>
      <c r="J19" s="55"/>
      <c r="K19" s="55"/>
      <c r="L19" s="55"/>
      <c r="M19" s="55"/>
      <c r="N19" s="55"/>
      <c r="O19" s="5"/>
      <c r="P19" s="5"/>
      <c r="Q19" s="5"/>
      <c r="R19" s="5"/>
      <c r="S19" s="5"/>
      <c r="T19" s="5"/>
      <c r="U19" s="5"/>
      <c r="V19" s="5"/>
    </row>
    <row r="20" spans="1:22" ht="12.75">
      <c r="A20" s="33" t="s">
        <v>21</v>
      </c>
      <c r="B20" s="34" t="s">
        <v>22</v>
      </c>
      <c r="C20" s="35"/>
      <c r="D20" s="36">
        <f aca="true" t="shared" si="2" ref="D20:L20">D21+D25+D26+D27</f>
        <v>3624141.63</v>
      </c>
      <c r="E20" s="36">
        <f t="shared" si="2"/>
        <v>715000</v>
      </c>
      <c r="F20" s="36">
        <f t="shared" si="2"/>
        <v>0</v>
      </c>
      <c r="G20" s="36">
        <f t="shared" si="2"/>
        <v>0</v>
      </c>
      <c r="H20" s="36">
        <f t="shared" si="2"/>
        <v>0</v>
      </c>
      <c r="I20" s="36">
        <f t="shared" si="2"/>
        <v>0</v>
      </c>
      <c r="J20" s="36">
        <f t="shared" si="2"/>
        <v>0</v>
      </c>
      <c r="K20" s="36">
        <f t="shared" si="2"/>
        <v>0</v>
      </c>
      <c r="L20" s="36">
        <f t="shared" si="2"/>
        <v>0</v>
      </c>
      <c r="M20" s="36">
        <f>M21+M25+M26+M27</f>
        <v>0</v>
      </c>
      <c r="N20" s="36">
        <f>N21+N25+N26+N27</f>
        <v>0</v>
      </c>
      <c r="O20" s="5"/>
      <c r="P20" s="5"/>
      <c r="Q20" s="5"/>
      <c r="R20" s="5"/>
      <c r="S20" s="5"/>
      <c r="T20" s="5"/>
      <c r="U20" s="5"/>
      <c r="V20" s="5"/>
    </row>
    <row r="21" spans="1:22" ht="12.75">
      <c r="A21" s="23" t="s">
        <v>7</v>
      </c>
      <c r="B21" s="24"/>
      <c r="C21" s="25" t="s">
        <v>23</v>
      </c>
      <c r="D21" s="56">
        <f aca="true" t="shared" si="3" ref="D21:L21">D22+D23+D24</f>
        <v>3114375</v>
      </c>
      <c r="E21" s="56">
        <f t="shared" si="3"/>
        <v>0</v>
      </c>
      <c r="F21" s="56">
        <f t="shared" si="3"/>
        <v>0</v>
      </c>
      <c r="G21" s="56">
        <f t="shared" si="3"/>
        <v>0</v>
      </c>
      <c r="H21" s="56">
        <f t="shared" si="3"/>
        <v>0</v>
      </c>
      <c r="I21" s="56">
        <f t="shared" si="3"/>
        <v>0</v>
      </c>
      <c r="J21" s="56">
        <f t="shared" si="3"/>
        <v>0</v>
      </c>
      <c r="K21" s="56">
        <f t="shared" si="3"/>
        <v>0</v>
      </c>
      <c r="L21" s="56">
        <f t="shared" si="3"/>
        <v>0</v>
      </c>
      <c r="M21" s="56">
        <f>M22+M23+M24</f>
        <v>0</v>
      </c>
      <c r="N21" s="56">
        <f>N22+N23+N24</f>
        <v>0</v>
      </c>
      <c r="O21" s="5"/>
      <c r="P21" s="5"/>
      <c r="Q21" s="5"/>
      <c r="R21" s="5"/>
      <c r="S21" s="5"/>
      <c r="T21" s="5"/>
      <c r="U21" s="5"/>
      <c r="V21" s="5"/>
    </row>
    <row r="22" spans="1:22" ht="12.75">
      <c r="A22" s="28"/>
      <c r="B22" s="39" t="s">
        <v>11</v>
      </c>
      <c r="C22" s="30" t="s">
        <v>24</v>
      </c>
      <c r="D22" s="57">
        <v>3114375</v>
      </c>
      <c r="E22" s="41">
        <f>'[1]Pożyczki'!E87</f>
        <v>0</v>
      </c>
      <c r="F22" s="41">
        <f>'[1]Pożyczki'!F87</f>
        <v>0</v>
      </c>
      <c r="G22" s="41">
        <f>'[1]Pożyczki'!G87</f>
        <v>0</v>
      </c>
      <c r="H22" s="41">
        <f>'[1]Pożyczki'!H87</f>
        <v>0</v>
      </c>
      <c r="I22" s="41">
        <f>'[1]Pożyczki'!I87</f>
        <v>0</v>
      </c>
      <c r="J22" s="41">
        <f>'[1]Pożyczki'!J87</f>
        <v>0</v>
      </c>
      <c r="K22" s="41">
        <f>'[1]Pożyczki'!K87</f>
        <v>0</v>
      </c>
      <c r="L22" s="41">
        <f>'[1]Pożyczki'!L87</f>
        <v>0</v>
      </c>
      <c r="M22" s="41">
        <f>'[1]Pożyczki'!M87</f>
        <v>0</v>
      </c>
      <c r="N22" s="41">
        <f>'[1]Pożyczki'!N87</f>
        <v>0</v>
      </c>
      <c r="O22" s="5"/>
      <c r="P22" s="5"/>
      <c r="Q22" s="5"/>
      <c r="R22" s="5"/>
      <c r="S22" s="5"/>
      <c r="T22" s="5"/>
      <c r="U22" s="5"/>
      <c r="V22" s="5"/>
    </row>
    <row r="23" spans="1:22" ht="12.75">
      <c r="A23" s="28"/>
      <c r="B23" s="42"/>
      <c r="C23" s="30" t="s">
        <v>25</v>
      </c>
      <c r="D23" s="57"/>
      <c r="E23" s="41">
        <f>'[1]Kredyty'!E87</f>
        <v>0</v>
      </c>
      <c r="F23" s="41">
        <f>'[1]Kredyty'!F87</f>
        <v>0</v>
      </c>
      <c r="G23" s="41">
        <f>'[1]Kredyty'!G87</f>
        <v>0</v>
      </c>
      <c r="H23" s="41">
        <f>'[1]Kredyty'!H87</f>
        <v>0</v>
      </c>
      <c r="I23" s="41">
        <f>'[1]Kredyty'!I87</f>
        <v>0</v>
      </c>
      <c r="J23" s="41">
        <f>'[1]Kredyty'!J87</f>
        <v>0</v>
      </c>
      <c r="K23" s="41">
        <f>'[1]Kredyty'!K87</f>
        <v>0</v>
      </c>
      <c r="L23" s="41">
        <f>'[1]Kredyty'!L87</f>
        <v>0</v>
      </c>
      <c r="M23" s="41">
        <f>'[1]Kredyty'!M87</f>
        <v>0</v>
      </c>
      <c r="N23" s="41">
        <f>'[1]Kredyty'!N87</f>
        <v>0</v>
      </c>
      <c r="O23" s="5"/>
      <c r="P23" s="5"/>
      <c r="Q23" s="5"/>
      <c r="R23" s="5"/>
      <c r="S23" s="5"/>
      <c r="T23" s="5"/>
      <c r="U23" s="5"/>
      <c r="V23" s="5"/>
    </row>
    <row r="24" spans="1:22" ht="12.75">
      <c r="A24" s="28"/>
      <c r="B24" s="47"/>
      <c r="C24" s="30" t="s">
        <v>26</v>
      </c>
      <c r="D24" s="57"/>
      <c r="E24" s="41">
        <f>'[1]Obligacje'!E87</f>
        <v>0</v>
      </c>
      <c r="F24" s="41">
        <f>'[1]Obligacje'!F87</f>
        <v>0</v>
      </c>
      <c r="G24" s="41">
        <f>'[1]Obligacje'!G87</f>
        <v>0</v>
      </c>
      <c r="H24" s="41">
        <f>'[1]Obligacje'!H87</f>
        <v>0</v>
      </c>
      <c r="I24" s="41">
        <f>'[1]Obligacje'!I87</f>
        <v>0</v>
      </c>
      <c r="J24" s="41">
        <f>'[1]Obligacje'!J87</f>
        <v>0</v>
      </c>
      <c r="K24" s="41">
        <f>'[1]Obligacje'!K87</f>
        <v>0</v>
      </c>
      <c r="L24" s="41">
        <f>'[1]Obligacje'!L87</f>
        <v>0</v>
      </c>
      <c r="M24" s="41">
        <f>'[1]Obligacje'!M87</f>
        <v>0</v>
      </c>
      <c r="N24" s="41">
        <f>'[1]Obligacje'!N87</f>
        <v>0</v>
      </c>
      <c r="O24" s="5"/>
      <c r="P24" s="5"/>
      <c r="Q24" s="5"/>
      <c r="R24" s="5"/>
      <c r="S24" s="5"/>
      <c r="T24" s="5"/>
      <c r="U24" s="5"/>
      <c r="V24" s="5"/>
    </row>
    <row r="25" spans="1:22" ht="12.75">
      <c r="A25" s="23" t="s">
        <v>9</v>
      </c>
      <c r="B25" s="24"/>
      <c r="C25" s="25" t="s">
        <v>27</v>
      </c>
      <c r="D25" s="37">
        <v>509766.63</v>
      </c>
      <c r="E25" s="38">
        <v>715000</v>
      </c>
      <c r="F25" s="38"/>
      <c r="G25" s="38"/>
      <c r="H25" s="38"/>
      <c r="I25" s="38"/>
      <c r="J25" s="38"/>
      <c r="K25" s="38"/>
      <c r="L25" s="38"/>
      <c r="M25" s="38"/>
      <c r="N25" s="38"/>
      <c r="O25" s="5"/>
      <c r="P25" s="5"/>
      <c r="Q25" s="5"/>
      <c r="R25" s="5"/>
      <c r="S25" s="5"/>
      <c r="T25" s="5"/>
      <c r="U25" s="5"/>
      <c r="V25" s="5"/>
    </row>
    <row r="26" spans="1:22" ht="12.75">
      <c r="A26" s="23" t="s">
        <v>28</v>
      </c>
      <c r="B26" s="24"/>
      <c r="C26" s="25" t="s">
        <v>29</v>
      </c>
      <c r="D26" s="37"/>
      <c r="E26" s="38"/>
      <c r="F26" s="38"/>
      <c r="G26" s="38"/>
      <c r="H26" s="38"/>
      <c r="I26" s="38"/>
      <c r="J26" s="38"/>
      <c r="K26" s="38"/>
      <c r="L26" s="38"/>
      <c r="M26" s="38"/>
      <c r="N26" s="38"/>
      <c r="O26" s="5"/>
      <c r="P26" s="5"/>
      <c r="Q26" s="5"/>
      <c r="R26" s="5"/>
      <c r="S26" s="5"/>
      <c r="T26" s="5"/>
      <c r="U26" s="5"/>
      <c r="V26" s="5"/>
    </row>
    <row r="27" spans="1:22" ht="12.75">
      <c r="A27" s="23" t="s">
        <v>30</v>
      </c>
      <c r="B27" s="24"/>
      <c r="C27" s="25" t="s">
        <v>31</v>
      </c>
      <c r="D27" s="37"/>
      <c r="E27" s="38"/>
      <c r="F27" s="38"/>
      <c r="G27" s="38"/>
      <c r="H27" s="38"/>
      <c r="I27" s="38"/>
      <c r="J27" s="38"/>
      <c r="K27" s="38"/>
      <c r="L27" s="38"/>
      <c r="M27" s="38"/>
      <c r="N27" s="38"/>
      <c r="O27" s="5"/>
      <c r="P27" s="5"/>
      <c r="Q27" s="5"/>
      <c r="R27" s="5"/>
      <c r="S27" s="5"/>
      <c r="T27" s="5"/>
      <c r="U27" s="5"/>
      <c r="V27" s="5"/>
    </row>
    <row r="28" spans="1:22" ht="12.75">
      <c r="A28" s="33" t="s">
        <v>32</v>
      </c>
      <c r="B28" s="34" t="s">
        <v>33</v>
      </c>
      <c r="C28" s="35"/>
      <c r="D28" s="36">
        <f aca="true" t="shared" si="4" ref="D28:L28">D29+D33</f>
        <v>2338176.48</v>
      </c>
      <c r="E28" s="36">
        <f t="shared" si="4"/>
        <v>242886</v>
      </c>
      <c r="F28" s="36">
        <f t="shared" si="4"/>
        <v>276876</v>
      </c>
      <c r="G28" s="36">
        <f t="shared" si="4"/>
        <v>297876</v>
      </c>
      <c r="H28" s="36">
        <f t="shared" si="4"/>
        <v>297876</v>
      </c>
      <c r="I28" s="36">
        <f t="shared" si="4"/>
        <v>268416</v>
      </c>
      <c r="J28" s="36">
        <f t="shared" si="4"/>
        <v>268416</v>
      </c>
      <c r="K28" s="36">
        <f t="shared" si="4"/>
        <v>231416</v>
      </c>
      <c r="L28" s="36">
        <f t="shared" si="4"/>
        <v>119216</v>
      </c>
      <c r="M28" s="36">
        <f>M29+M33</f>
        <v>119216</v>
      </c>
      <c r="N28" s="36">
        <f>N29+N33</f>
        <v>119200</v>
      </c>
      <c r="O28" s="5"/>
      <c r="P28" s="5"/>
      <c r="Q28" s="5"/>
      <c r="R28" s="5"/>
      <c r="S28" s="5"/>
      <c r="T28" s="5"/>
      <c r="U28" s="5"/>
      <c r="V28" s="5"/>
    </row>
    <row r="29" spans="1:22" s="63" customFormat="1" ht="12.75">
      <c r="A29" s="58" t="s">
        <v>7</v>
      </c>
      <c r="B29" s="59"/>
      <c r="C29" s="60" t="s">
        <v>34</v>
      </c>
      <c r="D29" s="61">
        <f aca="true" t="shared" si="5" ref="D29:L29">D30+D31+D32</f>
        <v>2338176.48</v>
      </c>
      <c r="E29" s="61">
        <f t="shared" si="5"/>
        <v>242886</v>
      </c>
      <c r="F29" s="61">
        <v>276876</v>
      </c>
      <c r="G29" s="61">
        <f t="shared" si="5"/>
        <v>297876</v>
      </c>
      <c r="H29" s="61">
        <f t="shared" si="5"/>
        <v>297876</v>
      </c>
      <c r="I29" s="61">
        <f t="shared" si="5"/>
        <v>268416</v>
      </c>
      <c r="J29" s="61">
        <f>J30+J31+J32</f>
        <v>268416</v>
      </c>
      <c r="K29" s="61">
        <f t="shared" si="5"/>
        <v>231416</v>
      </c>
      <c r="L29" s="61">
        <f t="shared" si="5"/>
        <v>119216</v>
      </c>
      <c r="M29" s="61">
        <f>M30+M31+M32</f>
        <v>119216</v>
      </c>
      <c r="N29" s="61">
        <f>N30+N31+N32</f>
        <v>119200</v>
      </c>
      <c r="O29" s="62"/>
      <c r="P29" s="62"/>
      <c r="Q29" s="62"/>
      <c r="R29" s="62"/>
      <c r="S29" s="62"/>
      <c r="T29" s="62"/>
      <c r="U29" s="62"/>
      <c r="V29" s="62"/>
    </row>
    <row r="30" spans="1:22" ht="12.75">
      <c r="A30" s="28"/>
      <c r="B30" s="39" t="s">
        <v>11</v>
      </c>
      <c r="C30" s="30" t="s">
        <v>24</v>
      </c>
      <c r="D30" s="64">
        <v>2338176.48</v>
      </c>
      <c r="E30" s="41">
        <v>242886</v>
      </c>
      <c r="F30" s="41">
        <v>276876</v>
      </c>
      <c r="G30" s="41">
        <v>297876</v>
      </c>
      <c r="H30" s="41">
        <v>297876</v>
      </c>
      <c r="I30" s="41">
        <v>268416</v>
      </c>
      <c r="J30" s="41">
        <v>268416</v>
      </c>
      <c r="K30" s="41">
        <v>231416</v>
      </c>
      <c r="L30" s="41">
        <v>119216</v>
      </c>
      <c r="M30" s="41">
        <v>119216</v>
      </c>
      <c r="N30" s="41">
        <v>119200</v>
      </c>
      <c r="O30" s="5"/>
      <c r="P30" s="5"/>
      <c r="Q30" s="5"/>
      <c r="R30" s="5"/>
      <c r="S30" s="5"/>
      <c r="T30" s="5"/>
      <c r="U30" s="5"/>
      <c r="V30" s="5"/>
    </row>
    <row r="31" spans="1:22" ht="12.75">
      <c r="A31" s="28"/>
      <c r="B31" s="42"/>
      <c r="C31" s="30" t="s">
        <v>25</v>
      </c>
      <c r="D31" s="64"/>
      <c r="E31" s="41">
        <f>'[1]Kredyty'!E89</f>
        <v>0</v>
      </c>
      <c r="F31" s="41">
        <f>'[1]Kredyty'!F89</f>
        <v>0</v>
      </c>
      <c r="G31" s="41">
        <f>'[1]Kredyty'!G89</f>
        <v>0</v>
      </c>
      <c r="H31" s="41">
        <f>'[1]Kredyty'!H89</f>
        <v>0</v>
      </c>
      <c r="I31" s="41">
        <f>'[1]Kredyty'!I89</f>
        <v>0</v>
      </c>
      <c r="J31" s="41">
        <f>'[1]Kredyty'!J89</f>
        <v>0</v>
      </c>
      <c r="K31" s="41">
        <f>'[1]Kredyty'!K89</f>
        <v>0</v>
      </c>
      <c r="L31" s="41">
        <f>'[1]Kredyty'!L89</f>
        <v>0</v>
      </c>
      <c r="M31" s="41">
        <f>'[1]Kredyty'!M89</f>
        <v>0</v>
      </c>
      <c r="N31" s="41">
        <f>'[1]Kredyty'!N89</f>
        <v>0</v>
      </c>
      <c r="O31" s="5"/>
      <c r="P31" s="5"/>
      <c r="Q31" s="5"/>
      <c r="R31" s="5"/>
      <c r="S31" s="5"/>
      <c r="T31" s="5"/>
      <c r="U31" s="5"/>
      <c r="V31" s="5"/>
    </row>
    <row r="32" spans="1:22" ht="12.75">
      <c r="A32" s="28"/>
      <c r="B32" s="47"/>
      <c r="C32" s="30" t="s">
        <v>35</v>
      </c>
      <c r="D32" s="64"/>
      <c r="E32" s="41">
        <f>'[1]Obligacje'!E89</f>
        <v>0</v>
      </c>
      <c r="F32" s="41">
        <f>'[1]Obligacje'!F89</f>
        <v>0</v>
      </c>
      <c r="G32" s="41">
        <f>'[1]Obligacje'!G89</f>
        <v>0</v>
      </c>
      <c r="H32" s="41">
        <f>'[1]Obligacje'!H89</f>
        <v>0</v>
      </c>
      <c r="I32" s="41">
        <f>'[1]Obligacje'!I89</f>
        <v>0</v>
      </c>
      <c r="J32" s="41">
        <f>'[1]Obligacje'!J89</f>
        <v>0</v>
      </c>
      <c r="K32" s="41">
        <f>'[1]Obligacje'!K89</f>
        <v>0</v>
      </c>
      <c r="L32" s="41">
        <f>'[1]Obligacje'!L89</f>
        <v>0</v>
      </c>
      <c r="M32" s="41">
        <f>'[1]Obligacje'!M89</f>
        <v>0</v>
      </c>
      <c r="N32" s="41">
        <f>'[1]Obligacje'!N89</f>
        <v>0</v>
      </c>
      <c r="O32" s="5"/>
      <c r="P32" s="5"/>
      <c r="Q32" s="5"/>
      <c r="R32" s="5"/>
      <c r="S32" s="5"/>
      <c r="T32" s="5"/>
      <c r="U32" s="5"/>
      <c r="V32" s="5"/>
    </row>
    <row r="33" spans="1:22" ht="12.75">
      <c r="A33" s="23" t="s">
        <v>9</v>
      </c>
      <c r="B33" s="24"/>
      <c r="C33" s="25" t="s">
        <v>36</v>
      </c>
      <c r="D33" s="37"/>
      <c r="E33" s="38"/>
      <c r="F33" s="38"/>
      <c r="G33" s="38"/>
      <c r="H33" s="38"/>
      <c r="I33" s="38"/>
      <c r="J33" s="38"/>
      <c r="K33" s="38"/>
      <c r="L33" s="38"/>
      <c r="M33" s="38"/>
      <c r="N33" s="38"/>
      <c r="O33" s="5"/>
      <c r="P33" s="5"/>
      <c r="Q33" s="5"/>
      <c r="R33" s="5"/>
      <c r="S33" s="5"/>
      <c r="T33" s="5"/>
      <c r="U33" s="5"/>
      <c r="V33" s="5"/>
    </row>
    <row r="34" spans="1:22" ht="12.75">
      <c r="A34" s="33" t="s">
        <v>37</v>
      </c>
      <c r="B34" s="34" t="s">
        <v>38</v>
      </c>
      <c r="C34" s="35"/>
      <c r="D34" s="36">
        <f aca="true" t="shared" si="6" ref="D34:L34">D7-D11</f>
        <v>-1285964.67</v>
      </c>
      <c r="E34" s="36">
        <f t="shared" si="6"/>
        <v>-472114</v>
      </c>
      <c r="F34" s="36">
        <f t="shared" si="6"/>
        <v>276876</v>
      </c>
      <c r="G34" s="36">
        <f t="shared" si="6"/>
        <v>297876</v>
      </c>
      <c r="H34" s="36">
        <f t="shared" si="6"/>
        <v>297876</v>
      </c>
      <c r="I34" s="36">
        <f t="shared" si="6"/>
        <v>268416</v>
      </c>
      <c r="J34" s="36">
        <f t="shared" si="6"/>
        <v>268416</v>
      </c>
      <c r="K34" s="36">
        <f t="shared" si="6"/>
        <v>231416</v>
      </c>
      <c r="L34" s="36">
        <f t="shared" si="6"/>
        <v>119216</v>
      </c>
      <c r="M34" s="36">
        <f>M7-M11</f>
        <v>119216</v>
      </c>
      <c r="N34" s="36">
        <f>N7-N11</f>
        <v>119200</v>
      </c>
      <c r="O34" s="5"/>
      <c r="P34" s="5"/>
      <c r="Q34" s="5"/>
      <c r="R34" s="5"/>
      <c r="S34" s="5"/>
      <c r="T34" s="5"/>
      <c r="U34" s="5"/>
      <c r="V34" s="5"/>
    </row>
    <row r="35" spans="1:22" ht="12.75">
      <c r="A35" s="33" t="s">
        <v>39</v>
      </c>
      <c r="B35" s="34" t="s">
        <v>40</v>
      </c>
      <c r="C35" s="35"/>
      <c r="D35" s="65" t="s">
        <v>20</v>
      </c>
      <c r="E35" s="36">
        <f aca="true" t="shared" si="7" ref="E35:N35">E36+E37+E38+E39+E40+E41</f>
        <v>472114</v>
      </c>
      <c r="F35" s="36">
        <f t="shared" si="7"/>
        <v>0</v>
      </c>
      <c r="G35" s="36">
        <f t="shared" si="7"/>
        <v>0</v>
      </c>
      <c r="H35" s="36">
        <f t="shared" si="7"/>
        <v>0</v>
      </c>
      <c r="I35" s="36">
        <f t="shared" si="7"/>
        <v>0</v>
      </c>
      <c r="J35" s="36">
        <f t="shared" si="7"/>
        <v>0</v>
      </c>
      <c r="K35" s="36">
        <f t="shared" si="7"/>
        <v>0</v>
      </c>
      <c r="L35" s="36">
        <f t="shared" si="7"/>
        <v>0</v>
      </c>
      <c r="M35" s="36">
        <f t="shared" si="7"/>
        <v>0</v>
      </c>
      <c r="N35" s="36">
        <f t="shared" si="7"/>
        <v>0</v>
      </c>
      <c r="O35" s="5"/>
      <c r="P35" s="5"/>
      <c r="Q35" s="5"/>
      <c r="R35" s="5"/>
      <c r="S35" s="5"/>
      <c r="T35" s="5"/>
      <c r="U35" s="5"/>
      <c r="V35" s="5"/>
    </row>
    <row r="36" spans="1:22" ht="12.75">
      <c r="A36" s="28"/>
      <c r="B36" s="66"/>
      <c r="C36" s="67" t="s">
        <v>24</v>
      </c>
      <c r="D36" s="65" t="s">
        <v>20</v>
      </c>
      <c r="E36" s="50">
        <f aca="true" t="shared" si="8" ref="E36:L36">IF(E34&lt;0,IF(E22&gt;(-E34),(-E34),E22),0)</f>
        <v>0</v>
      </c>
      <c r="F36" s="50">
        <f t="shared" si="8"/>
        <v>0</v>
      </c>
      <c r="G36" s="50">
        <f t="shared" si="8"/>
        <v>0</v>
      </c>
      <c r="H36" s="50">
        <f t="shared" si="8"/>
        <v>0</v>
      </c>
      <c r="I36" s="50">
        <f t="shared" si="8"/>
        <v>0</v>
      </c>
      <c r="J36" s="50">
        <f t="shared" si="8"/>
        <v>0</v>
      </c>
      <c r="K36" s="50">
        <f t="shared" si="8"/>
        <v>0</v>
      </c>
      <c r="L36" s="50">
        <f t="shared" si="8"/>
        <v>0</v>
      </c>
      <c r="M36" s="50">
        <f>IF(M34&lt;0,IF(M22&gt;(-M34),(-M34),M22),0)</f>
        <v>0</v>
      </c>
      <c r="N36" s="50">
        <f>IF(N34&lt;0,IF(N22&gt;(-N34),(-N34),N22),0)</f>
        <v>0</v>
      </c>
      <c r="O36" s="5"/>
      <c r="P36" s="5"/>
      <c r="Q36" s="5"/>
      <c r="R36" s="5"/>
      <c r="S36" s="5"/>
      <c r="T36" s="5"/>
      <c r="U36" s="5"/>
      <c r="V36" s="5"/>
    </row>
    <row r="37" spans="1:22" ht="12.75">
      <c r="A37" s="28"/>
      <c r="B37" s="66"/>
      <c r="C37" s="67" t="s">
        <v>25</v>
      </c>
      <c r="D37" s="65" t="s">
        <v>20</v>
      </c>
      <c r="E37" s="50">
        <f aca="true" t="shared" si="9" ref="E37:L37">IF((E36+E34)&lt;0,IF(E23&gt;(-E34-E36),(-E34-E36),E23),0)</f>
        <v>0</v>
      </c>
      <c r="F37" s="50">
        <f t="shared" si="9"/>
        <v>0</v>
      </c>
      <c r="G37" s="50">
        <f t="shared" si="9"/>
        <v>0</v>
      </c>
      <c r="H37" s="50">
        <f t="shared" si="9"/>
        <v>0</v>
      </c>
      <c r="I37" s="50">
        <f t="shared" si="9"/>
        <v>0</v>
      </c>
      <c r="J37" s="50">
        <f t="shared" si="9"/>
        <v>0</v>
      </c>
      <c r="K37" s="50">
        <f t="shared" si="9"/>
        <v>0</v>
      </c>
      <c r="L37" s="50">
        <f t="shared" si="9"/>
        <v>0</v>
      </c>
      <c r="M37" s="50">
        <f>IF((M36+M34)&lt;0,IF(M23&gt;(-M34-M36),(-M34-M36),M23),0)</f>
        <v>0</v>
      </c>
      <c r="N37" s="50">
        <f>IF((N36+N34)&lt;0,IF(N23&gt;(-N34-N36),(-N34-N36),N23),0)</f>
        <v>0</v>
      </c>
      <c r="O37" s="5"/>
      <c r="P37" s="5"/>
      <c r="Q37" s="5"/>
      <c r="R37" s="5"/>
      <c r="S37" s="5"/>
      <c r="T37" s="5"/>
      <c r="U37" s="5"/>
      <c r="V37" s="5"/>
    </row>
    <row r="38" spans="1:22" ht="12.75">
      <c r="A38" s="28"/>
      <c r="B38" s="66"/>
      <c r="C38" s="68" t="s">
        <v>26</v>
      </c>
      <c r="D38" s="65" t="s">
        <v>20</v>
      </c>
      <c r="E38" s="50">
        <f aca="true" t="shared" si="10" ref="E38:L38">IF((E36+E34+E37)&lt;0,IF(E24&gt;(-E34-E36-E37),(-E34-E36-E37),E24),0)</f>
        <v>0</v>
      </c>
      <c r="F38" s="50">
        <f t="shared" si="10"/>
        <v>0</v>
      </c>
      <c r="G38" s="50">
        <f t="shared" si="10"/>
        <v>0</v>
      </c>
      <c r="H38" s="50">
        <f t="shared" si="10"/>
        <v>0</v>
      </c>
      <c r="I38" s="50">
        <f t="shared" si="10"/>
        <v>0</v>
      </c>
      <c r="J38" s="50">
        <f t="shared" si="10"/>
        <v>0</v>
      </c>
      <c r="K38" s="50">
        <f t="shared" si="10"/>
        <v>0</v>
      </c>
      <c r="L38" s="50">
        <f t="shared" si="10"/>
        <v>0</v>
      </c>
      <c r="M38" s="50">
        <f>IF((M36+M34+M37)&lt;0,IF(M24&gt;(-M34-M36-M37),(-M34-M36-M37),M24),0)</f>
        <v>0</v>
      </c>
      <c r="N38" s="50">
        <f>IF((N36+N34+N37)&lt;0,IF(N24&gt;(-N34-N36-N37),(-N34-N36-N37),N24),0)</f>
        <v>0</v>
      </c>
      <c r="O38" s="5"/>
      <c r="P38" s="5"/>
      <c r="Q38" s="5"/>
      <c r="R38" s="5"/>
      <c r="S38" s="5"/>
      <c r="T38" s="5"/>
      <c r="U38" s="5"/>
      <c r="V38" s="5"/>
    </row>
    <row r="39" spans="1:22" ht="12.75">
      <c r="A39" s="28"/>
      <c r="B39" s="66"/>
      <c r="C39" s="69" t="s">
        <v>27</v>
      </c>
      <c r="D39" s="70" t="s">
        <v>20</v>
      </c>
      <c r="E39" s="50">
        <f aca="true" t="shared" si="11" ref="E39:N39">IF((E36+E34+E37+E38)&lt;0,IF(E25&gt;(-E34-E36-E37-E38),(-E34-E36-E37-E38),E25),0)</f>
        <v>472114</v>
      </c>
      <c r="F39" s="50">
        <f t="shared" si="11"/>
        <v>0</v>
      </c>
      <c r="G39" s="50">
        <f t="shared" si="11"/>
        <v>0</v>
      </c>
      <c r="H39" s="50">
        <f t="shared" si="11"/>
        <v>0</v>
      </c>
      <c r="I39" s="50">
        <f t="shared" si="11"/>
        <v>0</v>
      </c>
      <c r="J39" s="50">
        <f t="shared" si="11"/>
        <v>0</v>
      </c>
      <c r="K39" s="50">
        <f t="shared" si="11"/>
        <v>0</v>
      </c>
      <c r="L39" s="50">
        <f t="shared" si="11"/>
        <v>0</v>
      </c>
      <c r="M39" s="50">
        <f t="shared" si="11"/>
        <v>0</v>
      </c>
      <c r="N39" s="50">
        <f t="shared" si="11"/>
        <v>0</v>
      </c>
      <c r="O39" s="5"/>
      <c r="P39" s="5"/>
      <c r="Q39" s="5"/>
      <c r="R39" s="5"/>
      <c r="S39" s="5"/>
      <c r="T39" s="5"/>
      <c r="U39" s="5"/>
      <c r="V39" s="5"/>
    </row>
    <row r="40" spans="1:22" ht="12.75">
      <c r="A40" s="28"/>
      <c r="B40" s="66"/>
      <c r="C40" s="71" t="s">
        <v>29</v>
      </c>
      <c r="D40" s="65" t="s">
        <v>20</v>
      </c>
      <c r="E40" s="50">
        <f aca="true" t="shared" si="12" ref="E40:N40">IF((E36+E34+E37+E38+E39)&lt;0,IF(E26&gt;(-E34-E36-E37-E38-E39),(-E34-E36-E37-E38-E39),E26),0)</f>
        <v>0</v>
      </c>
      <c r="F40" s="50">
        <f t="shared" si="12"/>
        <v>0</v>
      </c>
      <c r="G40" s="50">
        <f t="shared" si="12"/>
        <v>0</v>
      </c>
      <c r="H40" s="50">
        <f t="shared" si="12"/>
        <v>0</v>
      </c>
      <c r="I40" s="50">
        <f t="shared" si="12"/>
        <v>0</v>
      </c>
      <c r="J40" s="50">
        <f t="shared" si="12"/>
        <v>0</v>
      </c>
      <c r="K40" s="50">
        <f t="shared" si="12"/>
        <v>0</v>
      </c>
      <c r="L40" s="50">
        <f t="shared" si="12"/>
        <v>0</v>
      </c>
      <c r="M40" s="50">
        <f t="shared" si="12"/>
        <v>0</v>
      </c>
      <c r="N40" s="50">
        <f t="shared" si="12"/>
        <v>0</v>
      </c>
      <c r="O40" s="5"/>
      <c r="P40" s="5"/>
      <c r="Q40" s="5"/>
      <c r="R40" s="5"/>
      <c r="S40" s="5"/>
      <c r="T40" s="5"/>
      <c r="U40" s="5"/>
      <c r="V40" s="5"/>
    </row>
    <row r="41" spans="1:22" ht="12.75">
      <c r="A41" s="28"/>
      <c r="B41" s="66"/>
      <c r="C41" s="67" t="s">
        <v>31</v>
      </c>
      <c r="D41" s="65" t="s">
        <v>20</v>
      </c>
      <c r="E41" s="50">
        <f aca="true" t="shared" si="13" ref="E41:N41">IF((E36+E34+E37+E38+E39+E40)&lt;0,IF(E27&gt;(-E34-E36-E37-E38-E39-E40),(-E34-E36-E37-E38-E39-E40),E27),0)</f>
        <v>0</v>
      </c>
      <c r="F41" s="50">
        <f t="shared" si="13"/>
        <v>0</v>
      </c>
      <c r="G41" s="50">
        <f t="shared" si="13"/>
        <v>0</v>
      </c>
      <c r="H41" s="50">
        <f t="shared" si="13"/>
        <v>0</v>
      </c>
      <c r="I41" s="50">
        <f t="shared" si="13"/>
        <v>0</v>
      </c>
      <c r="J41" s="50">
        <f t="shared" si="13"/>
        <v>0</v>
      </c>
      <c r="K41" s="50">
        <f t="shared" si="13"/>
        <v>0</v>
      </c>
      <c r="L41" s="50">
        <f t="shared" si="13"/>
        <v>0</v>
      </c>
      <c r="M41" s="50">
        <f t="shared" si="13"/>
        <v>0</v>
      </c>
      <c r="N41" s="50">
        <f t="shared" si="13"/>
        <v>0</v>
      </c>
      <c r="O41" s="5"/>
      <c r="P41" s="5"/>
      <c r="Q41" s="5"/>
      <c r="R41" s="5"/>
      <c r="S41" s="5"/>
      <c r="T41" s="5"/>
      <c r="U41" s="5"/>
      <c r="V41" s="5"/>
    </row>
    <row r="42" spans="1:22" ht="12.75">
      <c r="A42" s="33" t="s">
        <v>41</v>
      </c>
      <c r="B42" s="34" t="s">
        <v>42</v>
      </c>
      <c r="C42" s="35"/>
      <c r="D42" s="65" t="s">
        <v>20</v>
      </c>
      <c r="E42" s="36">
        <f>IF(E34&gt;0,E34,0)</f>
        <v>0</v>
      </c>
      <c r="F42" s="36">
        <f aca="true" t="shared" si="14" ref="F42:L42">IF(F34&gt;0,F34,0)</f>
        <v>276876</v>
      </c>
      <c r="G42" s="36">
        <f t="shared" si="14"/>
        <v>297876</v>
      </c>
      <c r="H42" s="36">
        <f t="shared" si="14"/>
        <v>297876</v>
      </c>
      <c r="I42" s="36">
        <f t="shared" si="14"/>
        <v>268416</v>
      </c>
      <c r="J42" s="36">
        <f t="shared" si="14"/>
        <v>268416</v>
      </c>
      <c r="K42" s="36">
        <f t="shared" si="14"/>
        <v>231416</v>
      </c>
      <c r="L42" s="36">
        <f t="shared" si="14"/>
        <v>119216</v>
      </c>
      <c r="M42" s="36">
        <f>IF(M34&gt;0,M34,0)</f>
        <v>119216</v>
      </c>
      <c r="N42" s="36">
        <f>IF(N34&gt;0,N34,0)</f>
        <v>119200</v>
      </c>
      <c r="O42" s="5"/>
      <c r="P42" s="5"/>
      <c r="Q42" s="5"/>
      <c r="R42" s="5"/>
      <c r="S42" s="5"/>
      <c r="T42" s="5"/>
      <c r="U42" s="5"/>
      <c r="V42" s="5"/>
    </row>
    <row r="43" spans="1:22" ht="12.75">
      <c r="A43" s="28"/>
      <c r="B43" s="66"/>
      <c r="C43" s="67" t="s">
        <v>43</v>
      </c>
      <c r="D43" s="65" t="s">
        <v>20</v>
      </c>
      <c r="E43" s="50">
        <f>E42-E44</f>
        <v>0</v>
      </c>
      <c r="F43" s="50">
        <f aca="true" t="shared" si="15" ref="F43:L43">F42-F44</f>
        <v>276876</v>
      </c>
      <c r="G43" s="50">
        <f t="shared" si="15"/>
        <v>297876</v>
      </c>
      <c r="H43" s="50">
        <f t="shared" si="15"/>
        <v>297876</v>
      </c>
      <c r="I43" s="50">
        <f t="shared" si="15"/>
        <v>268416</v>
      </c>
      <c r="J43" s="50">
        <f t="shared" si="15"/>
        <v>268416</v>
      </c>
      <c r="K43" s="50">
        <f t="shared" si="15"/>
        <v>231416</v>
      </c>
      <c r="L43" s="50">
        <f t="shared" si="15"/>
        <v>119216</v>
      </c>
      <c r="M43" s="50">
        <f>M42-M44</f>
        <v>119216</v>
      </c>
      <c r="N43" s="50">
        <f>N42-N44</f>
        <v>119200</v>
      </c>
      <c r="O43" s="5"/>
      <c r="P43" s="5"/>
      <c r="Q43" s="5"/>
      <c r="R43" s="5"/>
      <c r="S43" s="5"/>
      <c r="T43" s="5"/>
      <c r="U43" s="5"/>
      <c r="V43" s="5"/>
    </row>
    <row r="44" spans="1:22" ht="12.75">
      <c r="A44" s="28"/>
      <c r="B44" s="66"/>
      <c r="C44" s="67" t="s">
        <v>44</v>
      </c>
      <c r="D44" s="65" t="s">
        <v>20</v>
      </c>
      <c r="E44" s="50">
        <f aca="true" t="shared" si="16" ref="E44:L44">IF(E34&gt;0,IF(E33&gt;E34,E34,E33),0)</f>
        <v>0</v>
      </c>
      <c r="F44" s="50">
        <f t="shared" si="16"/>
        <v>0</v>
      </c>
      <c r="G44" s="50">
        <f t="shared" si="16"/>
        <v>0</v>
      </c>
      <c r="H44" s="50">
        <f t="shared" si="16"/>
        <v>0</v>
      </c>
      <c r="I44" s="50">
        <f t="shared" si="16"/>
        <v>0</v>
      </c>
      <c r="J44" s="50">
        <f t="shared" si="16"/>
        <v>0</v>
      </c>
      <c r="K44" s="50">
        <f t="shared" si="16"/>
        <v>0</v>
      </c>
      <c r="L44" s="50">
        <f t="shared" si="16"/>
        <v>0</v>
      </c>
      <c r="M44" s="50">
        <f>IF(M34&gt;0,IF(M33&gt;M34,M34,M33),0)</f>
        <v>0</v>
      </c>
      <c r="N44" s="50">
        <f>IF(N34&gt;0,IF(N33&gt;N34,N34,N33),0)</f>
        <v>0</v>
      </c>
      <c r="O44" s="5"/>
      <c r="P44" s="5"/>
      <c r="Q44" s="5"/>
      <c r="R44" s="5"/>
      <c r="S44" s="5"/>
      <c r="T44" s="5"/>
      <c r="U44" s="5"/>
      <c r="V44" s="5"/>
    </row>
    <row r="45" spans="1:22" s="63" customFormat="1" ht="12.75">
      <c r="A45" s="33"/>
      <c r="B45" s="72" t="s">
        <v>45</v>
      </c>
      <c r="C45" s="73"/>
      <c r="D45" s="65" t="s">
        <v>20</v>
      </c>
      <c r="E45" s="36">
        <f>E46+E47+E48+E49+E50+E51+E52</f>
        <v>242886</v>
      </c>
      <c r="F45" s="36">
        <f>F46+F47+F48+F49+F50+F51+F52</f>
        <v>276876</v>
      </c>
      <c r="G45" s="36">
        <f aca="true" t="shared" si="17" ref="G45:N45">G46+G47+G48+G49+G50+G51+G52</f>
        <v>297876</v>
      </c>
      <c r="H45" s="36">
        <f t="shared" si="17"/>
        <v>297876</v>
      </c>
      <c r="I45" s="36">
        <f t="shared" si="17"/>
        <v>268416</v>
      </c>
      <c r="J45" s="36">
        <f t="shared" si="17"/>
        <v>268416</v>
      </c>
      <c r="K45" s="36">
        <f t="shared" si="17"/>
        <v>231416</v>
      </c>
      <c r="L45" s="36">
        <f t="shared" si="17"/>
        <v>119216</v>
      </c>
      <c r="M45" s="36">
        <f t="shared" si="17"/>
        <v>119216</v>
      </c>
      <c r="N45" s="36">
        <f t="shared" si="17"/>
        <v>119200</v>
      </c>
      <c r="O45" s="62"/>
      <c r="P45" s="62"/>
      <c r="Q45" s="62"/>
      <c r="R45" s="62"/>
      <c r="S45" s="62"/>
      <c r="T45" s="62"/>
      <c r="U45" s="62"/>
      <c r="V45" s="62"/>
    </row>
    <row r="46" spans="1:22" ht="12.75" customHeight="1">
      <c r="A46" s="74" t="s">
        <v>46</v>
      </c>
      <c r="B46" s="75"/>
      <c r="C46" s="25" t="s">
        <v>24</v>
      </c>
      <c r="D46" s="65" t="s">
        <v>20</v>
      </c>
      <c r="E46" s="50">
        <f aca="true" t="shared" si="18" ref="E46:F48">E22-E36</f>
        <v>0</v>
      </c>
      <c r="F46" s="50">
        <f t="shared" si="18"/>
        <v>0</v>
      </c>
      <c r="G46" s="50">
        <f aca="true" t="shared" si="19" ref="G46:N46">G22-G36</f>
        <v>0</v>
      </c>
      <c r="H46" s="50">
        <f t="shared" si="19"/>
        <v>0</v>
      </c>
      <c r="I46" s="50">
        <f t="shared" si="19"/>
        <v>0</v>
      </c>
      <c r="J46" s="50">
        <f t="shared" si="19"/>
        <v>0</v>
      </c>
      <c r="K46" s="50">
        <f t="shared" si="19"/>
        <v>0</v>
      </c>
      <c r="L46" s="50">
        <f t="shared" si="19"/>
        <v>0</v>
      </c>
      <c r="M46" s="50">
        <f t="shared" si="19"/>
        <v>0</v>
      </c>
      <c r="N46" s="50">
        <f t="shared" si="19"/>
        <v>0</v>
      </c>
      <c r="O46" s="5"/>
      <c r="P46" s="5"/>
      <c r="Q46" s="5"/>
      <c r="R46" s="5"/>
      <c r="S46" s="5"/>
      <c r="T46" s="5"/>
      <c r="U46" s="5"/>
      <c r="V46" s="5"/>
    </row>
    <row r="47" spans="1:22" ht="12.75" customHeight="1">
      <c r="A47" s="74"/>
      <c r="B47" s="75"/>
      <c r="C47" s="25" t="s">
        <v>25</v>
      </c>
      <c r="D47" s="65" t="s">
        <v>20</v>
      </c>
      <c r="E47" s="50">
        <f t="shared" si="18"/>
        <v>0</v>
      </c>
      <c r="F47" s="50">
        <f t="shared" si="18"/>
        <v>0</v>
      </c>
      <c r="G47" s="50">
        <f aca="true" t="shared" si="20" ref="G47:N47">G23-G37</f>
        <v>0</v>
      </c>
      <c r="H47" s="50">
        <f t="shared" si="20"/>
        <v>0</v>
      </c>
      <c r="I47" s="50">
        <f t="shared" si="20"/>
        <v>0</v>
      </c>
      <c r="J47" s="50">
        <f t="shared" si="20"/>
        <v>0</v>
      </c>
      <c r="K47" s="50">
        <f t="shared" si="20"/>
        <v>0</v>
      </c>
      <c r="L47" s="50">
        <f t="shared" si="20"/>
        <v>0</v>
      </c>
      <c r="M47" s="50">
        <f t="shared" si="20"/>
        <v>0</v>
      </c>
      <c r="N47" s="50">
        <f t="shared" si="20"/>
        <v>0</v>
      </c>
      <c r="O47" s="5"/>
      <c r="P47" s="5"/>
      <c r="Q47" s="5"/>
      <c r="R47" s="5"/>
      <c r="S47" s="5"/>
      <c r="T47" s="5"/>
      <c r="U47" s="5"/>
      <c r="V47" s="5"/>
    </row>
    <row r="48" spans="1:22" ht="12.75" customHeight="1">
      <c r="A48" s="74"/>
      <c r="B48" s="75"/>
      <c r="C48" s="25" t="s">
        <v>26</v>
      </c>
      <c r="D48" s="65" t="s">
        <v>20</v>
      </c>
      <c r="E48" s="50">
        <f t="shared" si="18"/>
        <v>0</v>
      </c>
      <c r="F48" s="50">
        <f t="shared" si="18"/>
        <v>0</v>
      </c>
      <c r="G48" s="50">
        <f aca="true" t="shared" si="21" ref="G48:N48">G24-G38</f>
        <v>0</v>
      </c>
      <c r="H48" s="50">
        <f t="shared" si="21"/>
        <v>0</v>
      </c>
      <c r="I48" s="50">
        <f t="shared" si="21"/>
        <v>0</v>
      </c>
      <c r="J48" s="50">
        <f t="shared" si="21"/>
        <v>0</v>
      </c>
      <c r="K48" s="50">
        <f t="shared" si="21"/>
        <v>0</v>
      </c>
      <c r="L48" s="50">
        <f t="shared" si="21"/>
        <v>0</v>
      </c>
      <c r="M48" s="50">
        <f t="shared" si="21"/>
        <v>0</v>
      </c>
      <c r="N48" s="50">
        <f t="shared" si="21"/>
        <v>0</v>
      </c>
      <c r="O48" s="5"/>
      <c r="P48" s="5"/>
      <c r="Q48" s="5"/>
      <c r="R48" s="5"/>
      <c r="S48" s="5"/>
      <c r="T48" s="5"/>
      <c r="U48" s="5"/>
      <c r="V48" s="5"/>
    </row>
    <row r="49" spans="1:22" ht="12.75" customHeight="1">
      <c r="A49" s="74"/>
      <c r="B49" s="75"/>
      <c r="C49" s="25" t="s">
        <v>27</v>
      </c>
      <c r="D49" s="65" t="s">
        <v>20</v>
      </c>
      <c r="E49" s="50">
        <f>IF(IF((E46+E47+E48)&lt;=E29,E25-E38,0)&lt;=(E29-E46-E47-E48),IF((E46+E47+E48)&lt;=E29,E25-E38,0),E29-E46-E47-E48)</f>
        <v>242886</v>
      </c>
      <c r="F49" s="50">
        <f aca="true" t="shared" si="22" ref="F49:N49">IF(IF((F46+F47+F48)&lt;=F29,F25-F38,0)&lt;=(F29-F46-F47-F48),IF((F46+F47+F48)&lt;=F29,F25-F38,0),F29-F46-F47-F48)</f>
        <v>0</v>
      </c>
      <c r="G49" s="50">
        <f t="shared" si="22"/>
        <v>0</v>
      </c>
      <c r="H49" s="50">
        <f t="shared" si="22"/>
        <v>0</v>
      </c>
      <c r="I49" s="50">
        <f t="shared" si="22"/>
        <v>0</v>
      </c>
      <c r="J49" s="50">
        <f t="shared" si="22"/>
        <v>0</v>
      </c>
      <c r="K49" s="50">
        <f t="shared" si="22"/>
        <v>0</v>
      </c>
      <c r="L49" s="50">
        <f t="shared" si="22"/>
        <v>0</v>
      </c>
      <c r="M49" s="50">
        <f t="shared" si="22"/>
        <v>0</v>
      </c>
      <c r="N49" s="50">
        <f t="shared" si="22"/>
        <v>0</v>
      </c>
      <c r="O49" s="5"/>
      <c r="P49" s="5"/>
      <c r="Q49" s="5"/>
      <c r="R49" s="5"/>
      <c r="S49" s="5"/>
      <c r="T49" s="5"/>
      <c r="U49" s="5"/>
      <c r="V49" s="5"/>
    </row>
    <row r="50" spans="1:22" ht="12.75" customHeight="1">
      <c r="A50" s="74"/>
      <c r="B50" s="75"/>
      <c r="C50" s="25" t="s">
        <v>29</v>
      </c>
      <c r="D50" s="65" t="s">
        <v>20</v>
      </c>
      <c r="E50" s="50">
        <f>IF(IF((E46+E47+E48+E49)&lt;=E29,E26-E39,0)&lt;=(E29-E46-E47-E48-E49),IF((E46+E47+E48+E49)&lt;=E29,E26-E39,0),E29-E46-E47-E48-E49)</f>
        <v>-472114</v>
      </c>
      <c r="F50" s="50">
        <f aca="true" t="shared" si="23" ref="F50:N50">IF(IF((F46+F47+F48+F49)&lt;=F29,F26-F39,0)&lt;=(F29-F46-F47-F48-F49),IF((F46+F47+F48+F49)&lt;=F29,F26-F39,0),F29-F46-F47-F48-F49)</f>
        <v>0</v>
      </c>
      <c r="G50" s="50">
        <f t="shared" si="23"/>
        <v>0</v>
      </c>
      <c r="H50" s="50">
        <f t="shared" si="23"/>
        <v>0</v>
      </c>
      <c r="I50" s="50">
        <f t="shared" si="23"/>
        <v>0</v>
      </c>
      <c r="J50" s="50">
        <f t="shared" si="23"/>
        <v>0</v>
      </c>
      <c r="K50" s="50">
        <f t="shared" si="23"/>
        <v>0</v>
      </c>
      <c r="L50" s="50">
        <f t="shared" si="23"/>
        <v>0</v>
      </c>
      <c r="M50" s="50">
        <f t="shared" si="23"/>
        <v>0</v>
      </c>
      <c r="N50" s="50">
        <f t="shared" si="23"/>
        <v>0</v>
      </c>
      <c r="O50" s="5"/>
      <c r="P50" s="5"/>
      <c r="Q50" s="5"/>
      <c r="R50" s="5"/>
      <c r="S50" s="5"/>
      <c r="T50" s="5"/>
      <c r="U50" s="5"/>
      <c r="V50" s="5"/>
    </row>
    <row r="51" spans="1:22" ht="12.75" customHeight="1">
      <c r="A51" s="76"/>
      <c r="B51" s="75"/>
      <c r="C51" s="25" t="s">
        <v>31</v>
      </c>
      <c r="D51" s="65" t="s">
        <v>20</v>
      </c>
      <c r="E51" s="50">
        <f>IF(IF((E46+E47+E48+E49+E50)&lt;=E29,E27-E40,0)&lt;=(E29-E46-E47-E48-E49-E50),IF((E46+E47+E48+E49+E50)&lt;=E29,E27-E40,0),E29-E46-E47-E48-E49-E50)</f>
        <v>0</v>
      </c>
      <c r="F51" s="50">
        <f aca="true" t="shared" si="24" ref="F51:N51">IF(IF((F46+F47+F48+F49+F50)&lt;=F29,F27-F40,0)&lt;=(F29-F46-F47-F48-F49-F50),IF((F46+F47+F48+F49+F50)&lt;=F29,F27-F40,0),F29-F46-F47-F48-F49-F50)</f>
        <v>0</v>
      </c>
      <c r="G51" s="50">
        <f t="shared" si="24"/>
        <v>0</v>
      </c>
      <c r="H51" s="50">
        <f t="shared" si="24"/>
        <v>0</v>
      </c>
      <c r="I51" s="50">
        <f t="shared" si="24"/>
        <v>0</v>
      </c>
      <c r="J51" s="50">
        <f t="shared" si="24"/>
        <v>0</v>
      </c>
      <c r="K51" s="50">
        <f t="shared" si="24"/>
        <v>0</v>
      </c>
      <c r="L51" s="50">
        <f t="shared" si="24"/>
        <v>0</v>
      </c>
      <c r="M51" s="50">
        <f t="shared" si="24"/>
        <v>0</v>
      </c>
      <c r="N51" s="50">
        <f t="shared" si="24"/>
        <v>0</v>
      </c>
      <c r="O51" s="5"/>
      <c r="P51" s="5"/>
      <c r="Q51" s="5"/>
      <c r="R51" s="5"/>
      <c r="S51" s="5"/>
      <c r="T51" s="5"/>
      <c r="U51" s="5"/>
      <c r="V51" s="5"/>
    </row>
    <row r="52" spans="1:22" ht="12.75" customHeight="1">
      <c r="A52" s="76"/>
      <c r="B52" s="77"/>
      <c r="C52" s="78" t="s">
        <v>47</v>
      </c>
      <c r="D52" s="65" t="s">
        <v>20</v>
      </c>
      <c r="E52" s="50">
        <f>IF(IF((E46+E47+E48+E49+E50+E51)&lt;=E29,E29-(E46+E47+E48+E49+E50+E51),0)&lt;=(E29-E46-E47-E49-E50-E51),IF((E46+E47+E48+E49+E50+E51)&lt;=E29,E29-(E46+E47+E48+E49+E50+E51),0),E29-E46-E47-E49-E50-E51)</f>
        <v>472114</v>
      </c>
      <c r="F52" s="50">
        <f aca="true" t="shared" si="25" ref="F52:N52">IF(IF((F46+F47+F48+F49+F50+F51)&lt;=F29,F29-(F46+F47+F48+F49+F50+F51),0)&lt;=(F29-F46-F47-F49-F50-F51),IF((F46+F47+F48+F49+F50+F51)&lt;=F29,F29-(F46+F47+F48+F49+F50+F51),0),F29-F46-F47-F49-F50-F51)</f>
        <v>276876</v>
      </c>
      <c r="G52" s="50">
        <f t="shared" si="25"/>
        <v>297876</v>
      </c>
      <c r="H52" s="50">
        <f t="shared" si="25"/>
        <v>297876</v>
      </c>
      <c r="I52" s="50">
        <f t="shared" si="25"/>
        <v>268416</v>
      </c>
      <c r="J52" s="50">
        <f t="shared" si="25"/>
        <v>268416</v>
      </c>
      <c r="K52" s="50">
        <f t="shared" si="25"/>
        <v>231416</v>
      </c>
      <c r="L52" s="50">
        <f t="shared" si="25"/>
        <v>119216</v>
      </c>
      <c r="M52" s="50">
        <f t="shared" si="25"/>
        <v>119216</v>
      </c>
      <c r="N52" s="50">
        <f t="shared" si="25"/>
        <v>119200</v>
      </c>
      <c r="O52" s="5"/>
      <c r="P52" s="5"/>
      <c r="Q52" s="5"/>
      <c r="R52" s="5"/>
      <c r="S52" s="5"/>
      <c r="T52" s="5"/>
      <c r="U52" s="5"/>
      <c r="V52" s="5"/>
    </row>
    <row r="53" spans="1:22" ht="12.75" customHeight="1">
      <c r="A53" s="33" t="s">
        <v>48</v>
      </c>
      <c r="B53" s="34" t="s">
        <v>49</v>
      </c>
      <c r="C53" s="35"/>
      <c r="D53" s="36">
        <v>2241394</v>
      </c>
      <c r="E53" s="36">
        <f>D53+E21-E29+E54</f>
        <v>1998508</v>
      </c>
      <c r="F53" s="36">
        <f>E53+F21-F29+F54</f>
        <v>1721632</v>
      </c>
      <c r="G53" s="36">
        <f>F53+G21-G29+G54</f>
        <v>1423756</v>
      </c>
      <c r="H53" s="36">
        <f>G53+H21-H29</f>
        <v>1125880</v>
      </c>
      <c r="I53" s="36">
        <f aca="true" t="shared" si="26" ref="I53:N53">H53+I21-I29</f>
        <v>857464</v>
      </c>
      <c r="J53" s="36">
        <f t="shared" si="26"/>
        <v>589048</v>
      </c>
      <c r="K53" s="36">
        <f t="shared" si="26"/>
        <v>357632</v>
      </c>
      <c r="L53" s="36">
        <f t="shared" si="26"/>
        <v>238416</v>
      </c>
      <c r="M53" s="36">
        <f t="shared" si="26"/>
        <v>119200</v>
      </c>
      <c r="N53" s="36">
        <f t="shared" si="26"/>
        <v>0</v>
      </c>
      <c r="O53" s="5"/>
      <c r="P53" s="5"/>
      <c r="Q53" s="5"/>
      <c r="R53" s="5"/>
      <c r="S53" s="5"/>
      <c r="T53" s="5"/>
      <c r="U53" s="5"/>
      <c r="V53" s="5"/>
    </row>
    <row r="54" spans="1:22" ht="27.75" customHeight="1">
      <c r="A54" s="33" t="s">
        <v>50</v>
      </c>
      <c r="B54" s="34" t="s">
        <v>51</v>
      </c>
      <c r="C54" s="35"/>
      <c r="D54" s="65" t="s">
        <v>20</v>
      </c>
      <c r="E54" s="36">
        <f>'[1]Umowy'!D33</f>
        <v>0</v>
      </c>
      <c r="F54" s="36">
        <f>'[1]Umowy'!E33</f>
        <v>0</v>
      </c>
      <c r="G54" s="36">
        <f>'[1]Umowy'!F33</f>
        <v>0</v>
      </c>
      <c r="H54" s="65" t="s">
        <v>20</v>
      </c>
      <c r="I54" s="65" t="s">
        <v>20</v>
      </c>
      <c r="J54" s="65" t="s">
        <v>20</v>
      </c>
      <c r="K54" s="65" t="s">
        <v>20</v>
      </c>
      <c r="L54" s="65" t="s">
        <v>20</v>
      </c>
      <c r="M54" s="65" t="s">
        <v>20</v>
      </c>
      <c r="N54" s="65" t="s">
        <v>20</v>
      </c>
      <c r="O54" s="5"/>
      <c r="P54" s="5"/>
      <c r="Q54" s="5"/>
      <c r="R54" s="5"/>
      <c r="S54" s="5"/>
      <c r="T54" s="5"/>
      <c r="U54" s="5"/>
      <c r="V54" s="5"/>
    </row>
    <row r="55" spans="1:22" ht="27" customHeight="1">
      <c r="A55" s="79" t="s">
        <v>52</v>
      </c>
      <c r="B55" s="80" t="s">
        <v>53</v>
      </c>
      <c r="C55" s="80"/>
      <c r="D55" s="81">
        <f>(D13-D64+D29-D65+D14-D67)/D7</f>
        <v>0.015855614078569495</v>
      </c>
      <c r="E55" s="81">
        <f>(E13-E64+E29-E65+E14-E67)/E7</f>
        <v>0.030068885252123752</v>
      </c>
      <c r="F55" s="81">
        <f>(F13-F64+F29-F65+F14-F67)/F7</f>
        <v>0.033620529399878765</v>
      </c>
      <c r="G55" s="81" t="s">
        <v>20</v>
      </c>
      <c r="H55" s="82" t="s">
        <v>20</v>
      </c>
      <c r="I55" s="82" t="s">
        <v>20</v>
      </c>
      <c r="J55" s="82" t="s">
        <v>20</v>
      </c>
      <c r="K55" s="82" t="s">
        <v>20</v>
      </c>
      <c r="L55" s="82" t="s">
        <v>20</v>
      </c>
      <c r="M55" s="82" t="s">
        <v>20</v>
      </c>
      <c r="N55" s="82" t="s">
        <v>20</v>
      </c>
      <c r="O55" s="5"/>
      <c r="P55" s="5"/>
      <c r="Q55" s="5"/>
      <c r="R55" s="5"/>
      <c r="S55" s="5"/>
      <c r="T55" s="5"/>
      <c r="U55" s="5"/>
      <c r="V55" s="5"/>
    </row>
    <row r="56" spans="1:22" ht="27" customHeight="1">
      <c r="A56" s="79" t="s">
        <v>54</v>
      </c>
      <c r="B56" s="80" t="s">
        <v>55</v>
      </c>
      <c r="C56" s="80"/>
      <c r="D56" s="82">
        <f>(D53-D66)/D7</f>
        <v>0.16790258841350247</v>
      </c>
      <c r="E56" s="82">
        <f>(E53-E66)/E7</f>
        <v>0.19825707088428252</v>
      </c>
      <c r="F56" s="82">
        <f>(F53-F66)/F7</f>
        <v>0.17393736108304708</v>
      </c>
      <c r="G56" s="82" t="s">
        <v>20</v>
      </c>
      <c r="H56" s="82" t="s">
        <v>20</v>
      </c>
      <c r="I56" s="82" t="s">
        <v>20</v>
      </c>
      <c r="J56" s="82" t="s">
        <v>20</v>
      </c>
      <c r="K56" s="82" t="s">
        <v>20</v>
      </c>
      <c r="L56" s="82" t="s">
        <v>20</v>
      </c>
      <c r="M56" s="82" t="s">
        <v>20</v>
      </c>
      <c r="N56" s="82" t="s">
        <v>20</v>
      </c>
      <c r="O56" s="5"/>
      <c r="P56" s="5"/>
      <c r="Q56" s="5"/>
      <c r="R56" s="5"/>
      <c r="S56" s="5"/>
      <c r="T56" s="5"/>
      <c r="U56" s="5"/>
      <c r="V56" s="5"/>
    </row>
    <row r="57" spans="1:22" ht="66" customHeight="1">
      <c r="A57" s="83" t="s">
        <v>56</v>
      </c>
      <c r="B57" s="84" t="s">
        <v>57</v>
      </c>
      <c r="C57" s="85"/>
      <c r="D57" s="86" t="s">
        <v>20</v>
      </c>
      <c r="E57" s="87">
        <f>('[2]Startowa'!F12+'[2]Startowa'!E12+'[2]Startowa'!D12)/3</f>
        <v>0.2100429616322155</v>
      </c>
      <c r="F57" s="87">
        <f>(E61+'[2]Startowa'!F12+'[2]Startowa'!E12)/3</f>
        <v>0.1735006315101865</v>
      </c>
      <c r="G57" s="87">
        <f>(F61+E61+'[2]Startowa'!F12)/3</f>
        <v>0.14698906739847833</v>
      </c>
      <c r="H57" s="87">
        <f aca="true" t="shared" si="27" ref="H57:N57">(E61+F61+G61)/3</f>
        <v>0.15004024050314943</v>
      </c>
      <c r="I57" s="87">
        <f t="shared" si="27"/>
        <v>0.1679905979086499</v>
      </c>
      <c r="J57" s="87">
        <f t="shared" si="27"/>
        <v>0.1691961293780059</v>
      </c>
      <c r="K57" s="87">
        <f t="shared" si="27"/>
        <v>0.16817245281377777</v>
      </c>
      <c r="L57" s="87">
        <f t="shared" si="27"/>
        <v>0.16437454204475252</v>
      </c>
      <c r="M57" s="87">
        <f t="shared" si="27"/>
        <v>0.15813943472548211</v>
      </c>
      <c r="N57" s="87">
        <f t="shared" si="27"/>
        <v>0.15223040443691313</v>
      </c>
      <c r="O57" s="5"/>
      <c r="P57" s="5"/>
      <c r="Q57" s="5"/>
      <c r="R57" s="5"/>
      <c r="S57" s="5"/>
      <c r="T57" s="5"/>
      <c r="U57" s="5"/>
      <c r="V57" s="5"/>
    </row>
    <row r="58" spans="1:22" ht="27" customHeight="1">
      <c r="A58" s="79" t="s">
        <v>58</v>
      </c>
      <c r="B58" s="80" t="s">
        <v>59</v>
      </c>
      <c r="C58" s="80"/>
      <c r="D58" s="88" t="s">
        <v>20</v>
      </c>
      <c r="E58" s="89">
        <f>(E29-E65+E13+E14-E67)/E7</f>
        <v>0.030068885252123752</v>
      </c>
      <c r="F58" s="89">
        <f aca="true" t="shared" si="28" ref="F58:N58">(F29-F65+F13+F14-F67)/F7</f>
        <v>0.033620529399878765</v>
      </c>
      <c r="G58" s="89">
        <f t="shared" si="28"/>
        <v>0.03496798719487795</v>
      </c>
      <c r="H58" s="89">
        <f t="shared" si="28"/>
        <v>0.034232392273402676</v>
      </c>
      <c r="I58" s="89">
        <f t="shared" si="28"/>
        <v>0.030709296606000983</v>
      </c>
      <c r="J58" s="89">
        <f t="shared" si="28"/>
        <v>0.02971240054337279</v>
      </c>
      <c r="K58" s="89">
        <f t="shared" si="28"/>
        <v>0.02522215810732833</v>
      </c>
      <c r="L58" s="89">
        <f t="shared" si="28"/>
        <v>0.013708429118773947</v>
      </c>
      <c r="M58" s="89">
        <f t="shared" si="28"/>
        <v>0.012926991360486091</v>
      </c>
      <c r="N58" s="89">
        <f t="shared" si="28"/>
        <v>0.012063611555471912</v>
      </c>
      <c r="O58" s="5"/>
      <c r="P58" s="5"/>
      <c r="Q58" s="5"/>
      <c r="R58" s="5"/>
      <c r="S58" s="5"/>
      <c r="T58" s="5"/>
      <c r="U58" s="5"/>
      <c r="V58" s="5"/>
    </row>
    <row r="59" spans="1:22" ht="51" customHeight="1">
      <c r="A59" s="79" t="s">
        <v>60</v>
      </c>
      <c r="B59" s="90" t="s">
        <v>61</v>
      </c>
      <c r="C59" s="90"/>
      <c r="D59" s="86" t="s">
        <v>20</v>
      </c>
      <c r="E59" s="91">
        <f aca="true" t="shared" si="29" ref="E59:N59">E57-E58</f>
        <v>0.17997407638009175</v>
      </c>
      <c r="F59" s="91">
        <f t="shared" si="29"/>
        <v>0.1398801021103077</v>
      </c>
      <c r="G59" s="91">
        <f t="shared" si="29"/>
        <v>0.11202108020360038</v>
      </c>
      <c r="H59" s="91">
        <f t="shared" si="29"/>
        <v>0.11580784822974675</v>
      </c>
      <c r="I59" s="91">
        <f t="shared" si="29"/>
        <v>0.13728130130264893</v>
      </c>
      <c r="J59" s="91">
        <f t="shared" si="29"/>
        <v>0.13948372883463311</v>
      </c>
      <c r="K59" s="91">
        <f t="shared" si="29"/>
        <v>0.14295029470644943</v>
      </c>
      <c r="L59" s="91">
        <f t="shared" si="29"/>
        <v>0.15066611292597856</v>
      </c>
      <c r="M59" s="91">
        <f t="shared" si="29"/>
        <v>0.14521244336499603</v>
      </c>
      <c r="N59" s="91">
        <f t="shared" si="29"/>
        <v>0.1401667928814412</v>
      </c>
      <c r="O59" s="5"/>
      <c r="P59" s="5"/>
      <c r="Q59" s="5"/>
      <c r="R59" s="5"/>
      <c r="S59" s="5"/>
      <c r="T59" s="5"/>
      <c r="U59" s="5"/>
      <c r="V59" s="5"/>
    </row>
    <row r="60" spans="1:22" ht="51" customHeight="1">
      <c r="A60" s="79" t="s">
        <v>62</v>
      </c>
      <c r="B60" s="34" t="s">
        <v>63</v>
      </c>
      <c r="C60" s="35"/>
      <c r="D60" s="86" t="s">
        <v>20</v>
      </c>
      <c r="E60" s="91" t="str">
        <f>IF(E59&gt;=0,"TAK","NIE")</f>
        <v>TAK</v>
      </c>
      <c r="F60" s="91" t="str">
        <f aca="true" t="shared" si="30" ref="F60:K60">IF(F59&gt;=0,"TAK","NIE")</f>
        <v>TAK</v>
      </c>
      <c r="G60" s="91" t="str">
        <f t="shared" si="30"/>
        <v>TAK</v>
      </c>
      <c r="H60" s="91" t="str">
        <f t="shared" si="30"/>
        <v>TAK</v>
      </c>
      <c r="I60" s="91" t="str">
        <f t="shared" si="30"/>
        <v>TAK</v>
      </c>
      <c r="J60" s="91" t="str">
        <f t="shared" si="30"/>
        <v>TAK</v>
      </c>
      <c r="K60" s="91" t="str">
        <f t="shared" si="30"/>
        <v>TAK</v>
      </c>
      <c r="L60" s="91" t="str">
        <f>IF(L59&gt;=0,"TAK","NIE")</f>
        <v>TAK</v>
      </c>
      <c r="M60" s="91" t="str">
        <f>IF(M59&gt;=0,"TAK","NIE")</f>
        <v>TAK</v>
      </c>
      <c r="N60" s="91" t="str">
        <f>IF(N59&gt;=0,"TAK","NIE")</f>
        <v>TAK</v>
      </c>
      <c r="O60" s="5"/>
      <c r="P60" s="5"/>
      <c r="Q60" s="5"/>
      <c r="R60" s="5"/>
      <c r="S60" s="5"/>
      <c r="T60" s="5"/>
      <c r="U60" s="5"/>
      <c r="V60" s="5"/>
    </row>
    <row r="61" spans="1:22" ht="38.25" customHeight="1">
      <c r="A61" s="79" t="s">
        <v>64</v>
      </c>
      <c r="B61" s="34" t="s">
        <v>65</v>
      </c>
      <c r="C61" s="35"/>
      <c r="D61" s="86" t="s">
        <v>20</v>
      </c>
      <c r="E61" s="92">
        <f aca="true" t="shared" si="31" ref="E61:L61">(E8+E10-E12)/E7</f>
        <v>0.11780578761509848</v>
      </c>
      <c r="F61" s="92">
        <f t="shared" si="31"/>
        <v>0.1639599919175591</v>
      </c>
      <c r="G61" s="92">
        <f t="shared" si="31"/>
        <v>0.1683549419767907</v>
      </c>
      <c r="H61" s="92">
        <f t="shared" si="31"/>
        <v>0.1716568598315998</v>
      </c>
      <c r="I61" s="92">
        <f t="shared" si="31"/>
        <v>0.16757658632562716</v>
      </c>
      <c r="J61" s="92">
        <f t="shared" si="31"/>
        <v>0.16528391228410635</v>
      </c>
      <c r="K61" s="92">
        <f t="shared" si="31"/>
        <v>0.16026312752452396</v>
      </c>
      <c r="L61" s="92">
        <f t="shared" si="31"/>
        <v>0.1488712643678161</v>
      </c>
      <c r="M61" s="92">
        <f>(M8+M10-M12)/M7</f>
        <v>0.14755682141839932</v>
      </c>
      <c r="N61" s="92">
        <f>(N8+N10-N12)/N7</f>
        <v>0.14625011762491766</v>
      </c>
      <c r="O61" s="5"/>
      <c r="P61" s="5"/>
      <c r="Q61" s="5"/>
      <c r="R61" s="5"/>
      <c r="S61" s="5"/>
      <c r="T61" s="5"/>
      <c r="U61" s="5"/>
      <c r="V61" s="5"/>
    </row>
    <row r="62" spans="1:22" ht="27" customHeight="1">
      <c r="A62" s="79" t="s">
        <v>66</v>
      </c>
      <c r="B62" s="93" t="s">
        <v>67</v>
      </c>
      <c r="C62" s="93"/>
      <c r="D62" s="94">
        <f aca="true" t="shared" si="32" ref="D62:L62">D7+D20-D11-D28</f>
        <v>0.4800000009126961</v>
      </c>
      <c r="E62" s="94">
        <f t="shared" si="32"/>
        <v>0</v>
      </c>
      <c r="F62" s="94">
        <f t="shared" si="32"/>
        <v>0</v>
      </c>
      <c r="G62" s="94">
        <f t="shared" si="32"/>
        <v>0</v>
      </c>
      <c r="H62" s="94">
        <f t="shared" si="32"/>
        <v>0</v>
      </c>
      <c r="I62" s="94">
        <f t="shared" si="32"/>
        <v>0</v>
      </c>
      <c r="J62" s="94">
        <f t="shared" si="32"/>
        <v>0</v>
      </c>
      <c r="K62" s="94">
        <f t="shared" si="32"/>
        <v>0</v>
      </c>
      <c r="L62" s="94">
        <f t="shared" si="32"/>
        <v>0</v>
      </c>
      <c r="M62" s="94">
        <f>M7+M20-M11-M28</f>
        <v>0</v>
      </c>
      <c r="N62" s="94">
        <f>N7+N20-N11-N28</f>
        <v>0</v>
      </c>
      <c r="O62" s="5"/>
      <c r="P62" s="5"/>
      <c r="Q62" s="5"/>
      <c r="R62" s="5"/>
      <c r="S62" s="5"/>
      <c r="T62" s="5"/>
      <c r="U62" s="5"/>
      <c r="V62" s="5"/>
    </row>
    <row r="63" spans="1:22" ht="52.5" customHeight="1">
      <c r="A63" s="79" t="s">
        <v>68</v>
      </c>
      <c r="B63" s="95" t="s">
        <v>69</v>
      </c>
      <c r="C63" s="95"/>
      <c r="D63" s="96">
        <f>D8+D26+D27-D12</f>
        <v>1081955</v>
      </c>
      <c r="E63" s="96">
        <f>E8+E25+E26-E12</f>
        <v>1802527.9299999997</v>
      </c>
      <c r="F63" s="96">
        <f aca="true" t="shared" si="33" ref="F63:N63">F8+F25+F26-F12</f>
        <v>1572876</v>
      </c>
      <c r="G63" s="96">
        <f t="shared" si="33"/>
        <v>1632876</v>
      </c>
      <c r="H63" s="96">
        <f t="shared" si="33"/>
        <v>1682876</v>
      </c>
      <c r="I63" s="96">
        <f t="shared" si="33"/>
        <v>1653416</v>
      </c>
      <c r="J63" s="96">
        <f t="shared" si="33"/>
        <v>1603416</v>
      </c>
      <c r="K63" s="96">
        <f t="shared" si="33"/>
        <v>1566416</v>
      </c>
      <c r="L63" s="96">
        <f t="shared" si="33"/>
        <v>1504216</v>
      </c>
      <c r="M63" s="96">
        <f t="shared" si="33"/>
        <v>1504216</v>
      </c>
      <c r="N63" s="96">
        <f t="shared" si="33"/>
        <v>1504200</v>
      </c>
      <c r="O63" s="5"/>
      <c r="P63" s="5"/>
      <c r="Q63" s="5"/>
      <c r="R63" s="5"/>
      <c r="S63" s="5"/>
      <c r="T63" s="5"/>
      <c r="U63" s="5"/>
      <c r="V63" s="5"/>
    </row>
    <row r="64" spans="1:22" ht="27" customHeight="1">
      <c r="A64" s="79" t="s">
        <v>70</v>
      </c>
      <c r="B64" s="93" t="s">
        <v>71</v>
      </c>
      <c r="C64" s="93"/>
      <c r="D64" s="97">
        <v>10000</v>
      </c>
      <c r="E64" s="98">
        <f>'[1]Pożyczki'!E92+'[1]Kredyty'!E92+'[1]Obligacje'!E92</f>
        <v>0</v>
      </c>
      <c r="F64" s="98">
        <f>'[1]Pożyczki'!F92+'[1]Kredyty'!F92+'[1]Obligacje'!F92</f>
        <v>0</v>
      </c>
      <c r="G64" s="98">
        <f>'[1]Pożyczki'!G92+'[1]Kredyty'!G92+'[1]Obligacje'!G92</f>
        <v>0</v>
      </c>
      <c r="H64" s="98" t="s">
        <v>20</v>
      </c>
      <c r="I64" s="98" t="s">
        <v>20</v>
      </c>
      <c r="J64" s="98" t="s">
        <v>20</v>
      </c>
      <c r="K64" s="98" t="s">
        <v>20</v>
      </c>
      <c r="L64" s="98" t="s">
        <v>20</v>
      </c>
      <c r="M64" s="98" t="s">
        <v>20</v>
      </c>
      <c r="N64" s="98" t="s">
        <v>20</v>
      </c>
      <c r="O64" s="5"/>
      <c r="P64" s="5"/>
      <c r="Q64" s="5"/>
      <c r="R64" s="5"/>
      <c r="S64" s="5"/>
      <c r="T64" s="5"/>
      <c r="U64" s="5"/>
      <c r="V64" s="5"/>
    </row>
    <row r="65" spans="1:22" ht="27" customHeight="1">
      <c r="A65" s="79" t="s">
        <v>72</v>
      </c>
      <c r="B65" s="93" t="s">
        <v>73</v>
      </c>
      <c r="C65" s="93"/>
      <c r="D65" s="97">
        <v>2159514</v>
      </c>
      <c r="E65" s="98">
        <f>'[1]Pożyczki'!E90+'[1]Kredyty'!E90+'[1]Obligacje'!E90</f>
        <v>0</v>
      </c>
      <c r="F65" s="98">
        <f>'[1]Pożyczki'!F90+'[1]Kredyty'!F90+'[1]Obligacje'!F90</f>
        <v>0</v>
      </c>
      <c r="G65" s="98">
        <f>'[1]Pożyczki'!G90+'[1]Kredyty'!G90+'[1]Obligacje'!G90</f>
        <v>0</v>
      </c>
      <c r="H65" s="98">
        <f>'[1]Pożyczki'!H90+'[1]Kredyty'!H90+'[1]Obligacje'!H90</f>
        <v>0</v>
      </c>
      <c r="I65" s="98">
        <f>'[1]Pożyczki'!I90+'[1]Kredyty'!I90+'[1]Obligacje'!I90</f>
        <v>0</v>
      </c>
      <c r="J65" s="98">
        <f>'[1]Pożyczki'!J90+'[1]Kredyty'!J90+'[1]Obligacje'!J90</f>
        <v>0</v>
      </c>
      <c r="K65" s="98">
        <f>'[1]Pożyczki'!K90+'[1]Kredyty'!K90+'[1]Obligacje'!K90</f>
        <v>0</v>
      </c>
      <c r="L65" s="98">
        <f>'[1]Pożyczki'!L90+'[1]Kredyty'!L90+'[1]Obligacje'!L90</f>
        <v>0</v>
      </c>
      <c r="M65" s="98">
        <f>'[1]Pożyczki'!M90+'[1]Kredyty'!M90+'[1]Obligacje'!M90</f>
        <v>0</v>
      </c>
      <c r="N65" s="98">
        <f>'[1]Pożyczki'!N90+'[1]Kredyty'!N90+'[1]Obligacje'!N90</f>
        <v>0</v>
      </c>
      <c r="O65" s="5"/>
      <c r="P65" s="5"/>
      <c r="Q65" s="5"/>
      <c r="R65" s="5"/>
      <c r="S65" s="5"/>
      <c r="T65" s="5"/>
      <c r="U65" s="5"/>
      <c r="V65" s="5"/>
    </row>
    <row r="66" spans="1:22" ht="27" customHeight="1">
      <c r="A66" s="79" t="s">
        <v>74</v>
      </c>
      <c r="B66" s="84" t="s">
        <v>75</v>
      </c>
      <c r="C66" s="85"/>
      <c r="D66" s="99">
        <f>'[1]Pożyczki'!D94+'[1]Kredyty'!D94+'[1]Obligacje'!D94</f>
        <v>0</v>
      </c>
      <c r="E66" s="99">
        <f>'[1]Pożyczki'!E94+'[1]Kredyty'!E94+'[1]Obligacje'!E94</f>
        <v>0</v>
      </c>
      <c r="F66" s="99">
        <f>'[1]Pożyczki'!F94+'[1]Kredyty'!F94+'[1]Obligacje'!F94</f>
        <v>0</v>
      </c>
      <c r="G66" s="99">
        <f>'[1]Pożyczki'!G94+'[1]Kredyty'!G94+'[1]Obligacje'!G94</f>
        <v>0</v>
      </c>
      <c r="H66" s="99">
        <f>'[1]Pożyczki'!H94+'[1]Kredyty'!H94+'[1]Obligacje'!H94</f>
        <v>0</v>
      </c>
      <c r="I66" s="99">
        <f>'[1]Pożyczki'!I94+'[1]Kredyty'!I94+'[1]Obligacje'!I94</f>
        <v>0</v>
      </c>
      <c r="J66" s="99">
        <f>'[1]Pożyczki'!J94+'[1]Kredyty'!J94+'[1]Obligacje'!J94</f>
        <v>0</v>
      </c>
      <c r="K66" s="99">
        <f>'[1]Pożyczki'!K94+'[1]Kredyty'!K94+'[1]Obligacje'!K94</f>
        <v>0</v>
      </c>
      <c r="L66" s="99">
        <f>'[1]Pożyczki'!L94+'[1]Kredyty'!L94+'[1]Obligacje'!L94</f>
        <v>0</v>
      </c>
      <c r="M66" s="99">
        <f>'[1]Pożyczki'!M94+'[1]Kredyty'!M94+'[1]Obligacje'!M94</f>
        <v>0</v>
      </c>
      <c r="N66" s="99">
        <f>'[1]Pożyczki'!N94+'[1]Kredyty'!N94+'[1]Obligacje'!N94</f>
        <v>0</v>
      </c>
      <c r="O66" s="5"/>
      <c r="P66" s="5"/>
      <c r="Q66" s="5"/>
      <c r="R66" s="5"/>
      <c r="S66" s="5"/>
      <c r="T66" s="5"/>
      <c r="U66" s="5"/>
      <c r="V66" s="5"/>
    </row>
    <row r="67" spans="1:22" ht="27" customHeight="1">
      <c r="A67" s="79" t="s">
        <v>76</v>
      </c>
      <c r="B67" s="84" t="s">
        <v>77</v>
      </c>
      <c r="C67" s="85"/>
      <c r="D67" s="100"/>
      <c r="E67" s="100"/>
      <c r="F67" s="100"/>
      <c r="G67" s="100"/>
      <c r="H67" s="100"/>
      <c r="I67" s="100"/>
      <c r="J67" s="100"/>
      <c r="K67" s="100"/>
      <c r="L67" s="100"/>
      <c r="M67" s="100"/>
      <c r="N67" s="100"/>
      <c r="O67" s="5"/>
      <c r="P67" s="5"/>
      <c r="Q67" s="5"/>
      <c r="R67" s="5"/>
      <c r="S67" s="5"/>
      <c r="T67" s="5"/>
      <c r="U67" s="5"/>
      <c r="V67" s="5"/>
    </row>
    <row r="68" spans="1:22" ht="54" customHeight="1" thickBot="1">
      <c r="A68" s="79" t="s">
        <v>78</v>
      </c>
      <c r="B68" s="101" t="s">
        <v>79</v>
      </c>
      <c r="C68" s="102"/>
      <c r="D68" s="103" t="s">
        <v>20</v>
      </c>
      <c r="E68" s="104" t="s">
        <v>20</v>
      </c>
      <c r="F68" s="104" t="s">
        <v>20</v>
      </c>
      <c r="G68" s="104" t="s">
        <v>20</v>
      </c>
      <c r="H68" s="105"/>
      <c r="I68" s="105"/>
      <c r="J68" s="105"/>
      <c r="K68" s="105"/>
      <c r="L68" s="105"/>
      <c r="M68" s="105"/>
      <c r="N68" s="105"/>
      <c r="O68" s="5"/>
      <c r="P68" s="5"/>
      <c r="Q68" s="5"/>
      <c r="R68" s="5"/>
      <c r="S68" s="5"/>
      <c r="T68" s="5"/>
      <c r="U68" s="5"/>
      <c r="V68" s="5"/>
    </row>
    <row r="71" spans="5:14" ht="12.75">
      <c r="E71" s="106"/>
      <c r="F71" s="106"/>
      <c r="G71" s="106"/>
      <c r="H71" s="106"/>
      <c r="I71" s="106"/>
      <c r="J71" s="106"/>
      <c r="K71" s="106"/>
      <c r="L71" s="106"/>
      <c r="M71" s="106"/>
      <c r="N71" s="106"/>
    </row>
    <row r="72" spans="5:14" ht="12.75">
      <c r="E72" s="106"/>
      <c r="F72" s="106"/>
      <c r="G72" s="106"/>
      <c r="H72" s="106"/>
      <c r="I72" s="106"/>
      <c r="J72" s="106"/>
      <c r="K72" s="106"/>
      <c r="L72" s="106"/>
      <c r="M72" s="106"/>
      <c r="N72" s="106"/>
    </row>
    <row r="73" spans="5:14" ht="12.75">
      <c r="E73" s="106"/>
      <c r="F73" s="106"/>
      <c r="G73" s="106"/>
      <c r="H73" s="106"/>
      <c r="I73" s="106"/>
      <c r="J73" s="106"/>
      <c r="K73" s="106"/>
      <c r="L73" s="106"/>
      <c r="M73" s="106"/>
      <c r="N73" s="106"/>
    </row>
    <row r="74" spans="5:14" ht="12.75">
      <c r="E74" s="106"/>
      <c r="F74" s="106"/>
      <c r="G74" s="106"/>
      <c r="H74" s="106"/>
      <c r="I74" s="106"/>
      <c r="J74" s="106"/>
      <c r="K74" s="106"/>
      <c r="L74" s="106"/>
      <c r="M74" s="106"/>
      <c r="N74" s="106"/>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dcterms:created xsi:type="dcterms:W3CDTF">2012-01-12T07:52:46Z</dcterms:created>
  <dcterms:modified xsi:type="dcterms:W3CDTF">2012-01-12T07:53:06Z</dcterms:modified>
  <cp:category/>
  <cp:version/>
  <cp:contentType/>
  <cp:contentStatus/>
</cp:coreProperties>
</file>